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drawings/drawing2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drawings/drawing3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drawings/drawing4.xml" ContentType="application/vnd.openxmlformats-officedocument.drawing+xml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drawings/drawing5.xml" ContentType="application/vnd.openxmlformats-officedocument.drawing+xml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drawings/drawing6.xml" ContentType="application/vnd.openxmlformats-officedocument.drawing+xml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drawings/drawing7.xml" ContentType="application/vnd.openxmlformats-officedocument.drawing+xml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drawings/drawing8.xml" ContentType="application/vnd.openxmlformats-officedocument.drawing+xml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drawings/drawing9.xml" ContentType="application/vnd.openxmlformats-officedocument.drawing+xml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drawings/drawing10.xml" ContentType="application/vnd.openxmlformats-officedocument.drawing+xml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drawings/drawing11.xml" ContentType="application/vnd.openxmlformats-officedocument.drawing+xml"/>
  <Override PartName="/xl/activeX/activeX31.xml" ContentType="application/vnd.ms-office.activeX+xml"/>
  <Override PartName="/xl/activeX/activeX31.bin" ContentType="application/vnd.ms-office.activeX"/>
  <Override PartName="/xl/drawings/drawing12.xml" ContentType="application/vnd.openxmlformats-officedocument.drawing+xml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drawings/drawing13.xml" ContentType="application/vnd.openxmlformats-officedocument.drawing+xml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drawings/drawing14.xml" ContentType="application/vnd.openxmlformats-officedocument.drawing+xml"/>
  <Override PartName="/xl/activeX/activeX43.xml" ContentType="application/vnd.ms-office.activeX+xml"/>
  <Override PartName="/xl/activeX/activeX43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3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ghen\Documents\BRAC\"/>
    </mc:Choice>
  </mc:AlternateContent>
  <xr:revisionPtr revIDLastSave="0" documentId="8_{5EB51722-42AF-4FCF-B78C-55B1C8497C43}" xr6:coauthVersionLast="33" xr6:coauthVersionMax="33" xr10:uidLastSave="{00000000-0000-0000-0000-000000000000}"/>
  <bookViews>
    <workbookView xWindow="0" yWindow="0" windowWidth="20490" windowHeight="7545" tabRatio="807" xr2:uid="{00000000-000D-0000-FFFF-FFFF00000000}"/>
  </bookViews>
  <sheets>
    <sheet name="Totals" sheetId="16" r:id="rId1"/>
    <sheet name="Summary" sheetId="6" r:id="rId2"/>
    <sheet name="Declarations" sheetId="36" r:id="rId3"/>
    <sheet name="Men Track1" sheetId="66" r:id="rId4"/>
    <sheet name="Men Track2" sheetId="61" r:id="rId5"/>
    <sheet name="Men Field" sheetId="62" r:id="rId6"/>
    <sheet name="Women Track" sheetId="63" r:id="rId7"/>
    <sheet name="Women Field" sheetId="64" r:id="rId8"/>
    <sheet name="Relays" sheetId="65" r:id="rId9"/>
    <sheet name="Guest" sheetId="69" r:id="rId10"/>
    <sheet name="Officials" sheetId="15" r:id="rId11"/>
    <sheet name="Admin" sheetId="2" state="hidden" r:id="rId12"/>
    <sheet name="Print Scores" sheetId="68" state="hidden" r:id="rId13"/>
    <sheet name="Print" sheetId="40" state="hidden" r:id="rId14"/>
    <sheet name="Members" sheetId="58" state="hidden" r:id="rId15"/>
    <sheet name="Master" sheetId="29" state="hidden" r:id="rId16"/>
    <sheet name="About" sheetId="19" state="hidden" r:id="rId17"/>
    <sheet name="Decn2" sheetId="3" state="hidden" r:id="rId18"/>
  </sheets>
  <definedNames>
    <definedName name="AthletesMen">Decn2!$B$33:$Q$54</definedName>
    <definedName name="AthletesWomen">Decn2!$B$2:$Q$25</definedName>
    <definedName name="EventListMen">Decn2!$S$37:$T$61</definedName>
    <definedName name="EventListWomen">Decn2!$S$6:$T$30</definedName>
    <definedName name="Events">Decn2!$A$6:$A$23</definedName>
    <definedName name="eventslistsnr" localSheetId="5">'Men Field'!$Z$3</definedName>
    <definedName name="eventslistsnr" localSheetId="3">'Men Track1'!$Z$3</definedName>
    <definedName name="eventslistsnr" localSheetId="4">'Men Track2'!$Z$3</definedName>
    <definedName name="eventslistsnr" localSheetId="8">Relays!$Z$3</definedName>
    <definedName name="eventslistsnr" localSheetId="7">'Women Field'!$Z$3</definedName>
    <definedName name="eventslistsnr" localSheetId="6">'Women Track'!$Z$3</definedName>
    <definedName name="eventslistsnr">Master!$Z$3</definedName>
    <definedName name="Last_import_Date">Admin!$B$7</definedName>
    <definedName name="League_Title">Admin!$B$34</definedName>
    <definedName name="perfs">#REF!,#REF!,#REF!,#REF!,#REF!,#REF!,#REF!,#REF!,#REF!,#REF!,#REF!,#REF!</definedName>
    <definedName name="positions">#REF!,#REF!,#REF!,#REF!,#REF!,#REF!,#REF!,#REF!,#REF!,#REF!,#REF!,#REF!</definedName>
    <definedName name="_xlnm.Print_Area" localSheetId="11">Admin!$A$5:$D$37</definedName>
    <definedName name="_xlnm.Print_Area" localSheetId="2">Declarations!$B$2:$H$22</definedName>
    <definedName name="_xlnm.Print_Area" localSheetId="17">Decn2!$A$4:$G$30</definedName>
    <definedName name="_xlnm.Print_Area" localSheetId="15">Master!$B$28:$G$217</definedName>
    <definedName name="_xlnm.Print_Area" localSheetId="5">'Men Field'!$B$28:$G$217</definedName>
    <definedName name="_xlnm.Print_Area" localSheetId="3">'Men Track1'!$B$28:$G$217</definedName>
    <definedName name="_xlnm.Print_Area" localSheetId="4">'Men Track2'!$B$28:$G$217</definedName>
    <definedName name="_xlnm.Print_Area" localSheetId="10">Officials!$B$3:$J$28</definedName>
    <definedName name="_xlnm.Print_Area" localSheetId="13">Print!$A$1:$H$15</definedName>
    <definedName name="_xlnm.Print_Area" localSheetId="12">'Print Scores'!$A$1:$G$53</definedName>
    <definedName name="_xlnm.Print_Area" localSheetId="8">Relays!$B$28:$G$217</definedName>
    <definedName name="_xlnm.Print_Area" localSheetId="1">Summary!$B$5:$K$49</definedName>
    <definedName name="_xlnm.Print_Area" localSheetId="0">Totals!$B$2:$I$63</definedName>
    <definedName name="_xlnm.Print_Area" localSheetId="7">'Women Field'!$B$28:$G$217</definedName>
    <definedName name="_xlnm.Print_Area" localSheetId="6">'Women Track'!$B$28:$G$217</definedName>
    <definedName name="_xlnm.Print_Titles" localSheetId="15">Master!$1:$1</definedName>
    <definedName name="_xlnm.Print_Titles" localSheetId="5">'Men Field'!$1:$1</definedName>
    <definedName name="_xlnm.Print_Titles" localSheetId="3">'Men Track1'!$1:$1</definedName>
    <definedName name="_xlnm.Print_Titles" localSheetId="4">'Men Track2'!$1:$1</definedName>
    <definedName name="_xlnm.Print_Titles" localSheetId="8">Relays!$1:$1</definedName>
    <definedName name="_xlnm.Print_Titles" localSheetId="7">'Women Field'!$1:$1</definedName>
    <definedName name="_xlnm.Print_Titles" localSheetId="6">'Women Track'!$1:$1</definedName>
    <definedName name="Program_Version">Admin!$B$6</definedName>
    <definedName name="TeamID">Admin!$H$12:$I$28</definedName>
  </definedNames>
  <calcPr calcId="162913"/>
</workbook>
</file>

<file path=xl/calcChain.xml><?xml version="1.0" encoding="utf-8"?>
<calcChain xmlns="http://schemas.openxmlformats.org/spreadsheetml/2006/main">
  <c r="N83" i="69" l="1"/>
  <c r="D83" i="69" s="1"/>
  <c r="M83" i="69"/>
  <c r="C83" i="69" s="1"/>
  <c r="N82" i="69"/>
  <c r="D82" i="69" s="1"/>
  <c r="M82" i="69"/>
  <c r="C82" i="69" s="1"/>
  <c r="N81" i="69"/>
  <c r="D81" i="69" s="1"/>
  <c r="M81" i="69"/>
  <c r="C81" i="69" s="1"/>
  <c r="N80" i="69"/>
  <c r="D80" i="69" s="1"/>
  <c r="M80" i="69"/>
  <c r="C80" i="69" s="1"/>
  <c r="N79" i="69"/>
  <c r="D79" i="69" s="1"/>
  <c r="M79" i="69"/>
  <c r="C79" i="69" s="1"/>
  <c r="N78" i="69"/>
  <c r="D78" i="69" s="1"/>
  <c r="M78" i="69"/>
  <c r="C78" i="69" s="1"/>
  <c r="N77" i="69"/>
  <c r="D77" i="69" s="1"/>
  <c r="M77" i="69"/>
  <c r="C77" i="69" s="1"/>
  <c r="N76" i="69"/>
  <c r="D76" i="69" s="1"/>
  <c r="M76" i="69"/>
  <c r="C76" i="69" s="1"/>
  <c r="N71" i="69"/>
  <c r="D71" i="69" s="1"/>
  <c r="M71" i="69"/>
  <c r="C71" i="69" s="1"/>
  <c r="N70" i="69"/>
  <c r="D70" i="69" s="1"/>
  <c r="M70" i="69"/>
  <c r="C70" i="69" s="1"/>
  <c r="N69" i="69"/>
  <c r="D69" i="69" s="1"/>
  <c r="M69" i="69"/>
  <c r="C69" i="69" s="1"/>
  <c r="N68" i="69"/>
  <c r="D68" i="69" s="1"/>
  <c r="M68" i="69"/>
  <c r="C68" i="69" s="1"/>
  <c r="N67" i="69"/>
  <c r="M67" i="69"/>
  <c r="C67" i="69" s="1"/>
  <c r="N66" i="69"/>
  <c r="D66" i="69" s="1"/>
  <c r="M66" i="69"/>
  <c r="C66" i="69" s="1"/>
  <c r="N65" i="69"/>
  <c r="D65" i="69" s="1"/>
  <c r="M65" i="69"/>
  <c r="C65" i="69" s="1"/>
  <c r="N64" i="69"/>
  <c r="D64" i="69" s="1"/>
  <c r="M64" i="69"/>
  <c r="C64" i="69" s="1"/>
  <c r="N59" i="69"/>
  <c r="D59" i="69" s="1"/>
  <c r="M59" i="69"/>
  <c r="C59" i="69" s="1"/>
  <c r="N58" i="69"/>
  <c r="D58" i="69" s="1"/>
  <c r="M58" i="69"/>
  <c r="C58" i="69" s="1"/>
  <c r="N57" i="69"/>
  <c r="D57" i="69" s="1"/>
  <c r="M57" i="69"/>
  <c r="C57" i="69" s="1"/>
  <c r="N56" i="69"/>
  <c r="D56" i="69" s="1"/>
  <c r="M56" i="69"/>
  <c r="C56" i="69" s="1"/>
  <c r="N55" i="69"/>
  <c r="D55" i="69" s="1"/>
  <c r="M55" i="69"/>
  <c r="C55" i="69" s="1"/>
  <c r="N54" i="69"/>
  <c r="D54" i="69" s="1"/>
  <c r="M54" i="69"/>
  <c r="C54" i="69" s="1"/>
  <c r="N53" i="69"/>
  <c r="D53" i="69" s="1"/>
  <c r="M53" i="69"/>
  <c r="C53" i="69" s="1"/>
  <c r="N52" i="69"/>
  <c r="D52" i="69" s="1"/>
  <c r="M52" i="69"/>
  <c r="C52" i="69" s="1"/>
  <c r="N47" i="69"/>
  <c r="D47" i="69" s="1"/>
  <c r="M47" i="69"/>
  <c r="C47" i="69" s="1"/>
  <c r="N46" i="69"/>
  <c r="D46" i="69" s="1"/>
  <c r="M46" i="69"/>
  <c r="C46" i="69" s="1"/>
  <c r="N45" i="69"/>
  <c r="D45" i="69" s="1"/>
  <c r="M45" i="69"/>
  <c r="C45" i="69" s="1"/>
  <c r="N44" i="69"/>
  <c r="D44" i="69" s="1"/>
  <c r="M44" i="69"/>
  <c r="C44" i="69" s="1"/>
  <c r="N43" i="69"/>
  <c r="D43" i="69" s="1"/>
  <c r="M43" i="69"/>
  <c r="C43" i="69" s="1"/>
  <c r="N42" i="69"/>
  <c r="D42" i="69" s="1"/>
  <c r="M42" i="69"/>
  <c r="C42" i="69" s="1"/>
  <c r="N41" i="69"/>
  <c r="D41" i="69" s="1"/>
  <c r="M41" i="69"/>
  <c r="C41" i="69" s="1"/>
  <c r="N40" i="69"/>
  <c r="D40" i="69" s="1"/>
  <c r="M40" i="69"/>
  <c r="C40" i="69" s="1"/>
  <c r="N35" i="69"/>
  <c r="D35" i="69" s="1"/>
  <c r="M35" i="69"/>
  <c r="C35" i="69" s="1"/>
  <c r="N34" i="69"/>
  <c r="D34" i="69" s="1"/>
  <c r="M34" i="69"/>
  <c r="C34" i="69" s="1"/>
  <c r="N33" i="69"/>
  <c r="D33" i="69" s="1"/>
  <c r="M33" i="69"/>
  <c r="C33" i="69" s="1"/>
  <c r="N32" i="69"/>
  <c r="D32" i="69" s="1"/>
  <c r="M32" i="69"/>
  <c r="C32" i="69" s="1"/>
  <c r="N31" i="69"/>
  <c r="D31" i="69" s="1"/>
  <c r="M31" i="69"/>
  <c r="C31" i="69" s="1"/>
  <c r="N30" i="69"/>
  <c r="D30" i="69" s="1"/>
  <c r="M30" i="69"/>
  <c r="C30" i="69" s="1"/>
  <c r="N29" i="69"/>
  <c r="D29" i="69" s="1"/>
  <c r="M29" i="69"/>
  <c r="C29" i="69" s="1"/>
  <c r="N28" i="69"/>
  <c r="D28" i="69" s="1"/>
  <c r="M28" i="69"/>
  <c r="C28" i="69" s="1"/>
  <c r="N23" i="69"/>
  <c r="D23" i="69" s="1"/>
  <c r="M23" i="69"/>
  <c r="C23" i="69" s="1"/>
  <c r="N22" i="69"/>
  <c r="D22" i="69" s="1"/>
  <c r="M22" i="69"/>
  <c r="C22" i="69" s="1"/>
  <c r="N21" i="69"/>
  <c r="D21" i="69" s="1"/>
  <c r="M21" i="69"/>
  <c r="C21" i="69" s="1"/>
  <c r="N20" i="69"/>
  <c r="D20" i="69" s="1"/>
  <c r="M20" i="69"/>
  <c r="C20" i="69" s="1"/>
  <c r="N19" i="69"/>
  <c r="D19" i="69" s="1"/>
  <c r="M19" i="69"/>
  <c r="C19" i="69" s="1"/>
  <c r="N18" i="69"/>
  <c r="D18" i="69" s="1"/>
  <c r="M18" i="69"/>
  <c r="C18" i="69" s="1"/>
  <c r="N17" i="69"/>
  <c r="D17" i="69" s="1"/>
  <c r="M17" i="69"/>
  <c r="C17" i="69" s="1"/>
  <c r="N16" i="69"/>
  <c r="D16" i="69" s="1"/>
  <c r="M16" i="69"/>
  <c r="C16" i="69" s="1"/>
  <c r="N11" i="69"/>
  <c r="D11" i="69" s="1"/>
  <c r="M11" i="69"/>
  <c r="C11" i="69" s="1"/>
  <c r="N10" i="69"/>
  <c r="D10" i="69" s="1"/>
  <c r="M10" i="69"/>
  <c r="C10" i="69" s="1"/>
  <c r="N9" i="69"/>
  <c r="D9" i="69" s="1"/>
  <c r="M9" i="69"/>
  <c r="C9" i="69" s="1"/>
  <c r="N8" i="69"/>
  <c r="D8" i="69" s="1"/>
  <c r="M8" i="69"/>
  <c r="C8" i="69" s="1"/>
  <c r="N7" i="69"/>
  <c r="D7" i="69" s="1"/>
  <c r="M7" i="69"/>
  <c r="C7" i="69" s="1"/>
  <c r="N6" i="69"/>
  <c r="D6" i="69" s="1"/>
  <c r="M6" i="69"/>
  <c r="C6" i="69" s="1"/>
  <c r="N5" i="69"/>
  <c r="D5" i="69" s="1"/>
  <c r="M5" i="69"/>
  <c r="C5" i="69" s="1"/>
  <c r="N4" i="69"/>
  <c r="D4" i="69" s="1"/>
  <c r="M4" i="69"/>
  <c r="C4" i="69" s="1"/>
  <c r="B2" i="3"/>
  <c r="B33" i="3"/>
  <c r="C2" i="3"/>
  <c r="C33" i="3"/>
  <c r="D2" i="3"/>
  <c r="E2" i="3"/>
  <c r="E33" i="3"/>
  <c r="F2" i="3"/>
  <c r="F33" i="3" s="1"/>
  <c r="G2" i="3"/>
  <c r="G33" i="3"/>
  <c r="H2" i="3"/>
  <c r="H33" i="3"/>
  <c r="I2" i="3"/>
  <c r="I33" i="3"/>
  <c r="J2" i="3"/>
  <c r="J33" i="3"/>
  <c r="K2" i="3"/>
  <c r="K33" i="3"/>
  <c r="L2" i="3"/>
  <c r="L33" i="3"/>
  <c r="M2" i="3"/>
  <c r="N2" i="3"/>
  <c r="N33" i="3"/>
  <c r="O2" i="3"/>
  <c r="O33" i="3" s="1"/>
  <c r="P2" i="3"/>
  <c r="P33" i="3"/>
  <c r="Q2" i="3"/>
  <c r="Q33" i="3" s="1"/>
  <c r="B4" i="3"/>
  <c r="B35" i="3" s="1"/>
  <c r="D4" i="3"/>
  <c r="D35" i="3"/>
  <c r="F4" i="3"/>
  <c r="F35" i="3" s="1"/>
  <c r="H4" i="3"/>
  <c r="H35" i="3" s="1"/>
  <c r="J4" i="3"/>
  <c r="J35" i="3" s="1"/>
  <c r="L4" i="3"/>
  <c r="L35" i="3" s="1"/>
  <c r="N4" i="3"/>
  <c r="N35" i="3" s="1"/>
  <c r="P4" i="3"/>
  <c r="P35" i="3"/>
  <c r="S6" i="3"/>
  <c r="T6" i="3"/>
  <c r="S7" i="3"/>
  <c r="T7" i="3"/>
  <c r="S8" i="3"/>
  <c r="T8" i="3"/>
  <c r="S9" i="3"/>
  <c r="T9" i="3"/>
  <c r="S10" i="3"/>
  <c r="T10" i="3"/>
  <c r="S11" i="3"/>
  <c r="T11" i="3"/>
  <c r="S12" i="3"/>
  <c r="T12" i="3"/>
  <c r="S13" i="3"/>
  <c r="T13" i="3"/>
  <c r="S14" i="3"/>
  <c r="T14" i="3"/>
  <c r="S15" i="3"/>
  <c r="T15" i="3"/>
  <c r="S16" i="3"/>
  <c r="T16" i="3"/>
  <c r="S17" i="3"/>
  <c r="T17" i="3"/>
  <c r="S18" i="3"/>
  <c r="T18" i="3"/>
  <c r="S19" i="3"/>
  <c r="T19" i="3"/>
  <c r="S20" i="3"/>
  <c r="T20" i="3"/>
  <c r="S21" i="3"/>
  <c r="T21" i="3"/>
  <c r="S22" i="3"/>
  <c r="T22" i="3"/>
  <c r="S23" i="3"/>
  <c r="T23" i="3"/>
  <c r="S24" i="3"/>
  <c r="T24" i="3"/>
  <c r="S25" i="3"/>
  <c r="T25" i="3"/>
  <c r="S26" i="3"/>
  <c r="T26" i="3"/>
  <c r="T27" i="3"/>
  <c r="S27" i="3"/>
  <c r="S28" i="3"/>
  <c r="T28" i="3"/>
  <c r="S29" i="3"/>
  <c r="T29" i="3"/>
  <c r="T30" i="3"/>
  <c r="S30" i="3"/>
  <c r="D33" i="3"/>
  <c r="M33" i="3"/>
  <c r="S37" i="3"/>
  <c r="T37" i="3"/>
  <c r="S38" i="3"/>
  <c r="T38" i="3"/>
  <c r="S39" i="3"/>
  <c r="T39" i="3"/>
  <c r="S40" i="3"/>
  <c r="T40" i="3"/>
  <c r="S41" i="3"/>
  <c r="T41" i="3"/>
  <c r="A42" i="3"/>
  <c r="T42" i="3" s="1"/>
  <c r="S42" i="3"/>
  <c r="S43" i="3"/>
  <c r="T43" i="3"/>
  <c r="S44" i="3"/>
  <c r="T44" i="3"/>
  <c r="A45" i="3"/>
  <c r="T45" i="3" s="1"/>
  <c r="S45" i="3"/>
  <c r="S46" i="3"/>
  <c r="T46" i="3"/>
  <c r="S47" i="3"/>
  <c r="T47" i="3"/>
  <c r="S48" i="3"/>
  <c r="T48" i="3"/>
  <c r="S49" i="3"/>
  <c r="T49" i="3"/>
  <c r="S50" i="3"/>
  <c r="T50" i="3"/>
  <c r="S51" i="3"/>
  <c r="T51" i="3"/>
  <c r="S52" i="3"/>
  <c r="T52" i="3"/>
  <c r="S53" i="3"/>
  <c r="T53" i="3"/>
  <c r="S54" i="3"/>
  <c r="T54" i="3"/>
  <c r="S55" i="3"/>
  <c r="T55" i="3"/>
  <c r="S56" i="3"/>
  <c r="T56" i="3"/>
  <c r="S57" i="3"/>
  <c r="T57" i="3"/>
  <c r="T58" i="3"/>
  <c r="S58" i="3"/>
  <c r="S59" i="3"/>
  <c r="T59" i="3"/>
  <c r="S60" i="3"/>
  <c r="T60" i="3"/>
  <c r="T61" i="3" s="1"/>
  <c r="S61" i="3"/>
  <c r="B1" i="29"/>
  <c r="F1" i="29"/>
  <c r="N1" i="29"/>
  <c r="I3" i="29"/>
  <c r="I209" i="29" s="1"/>
  <c r="J3" i="29"/>
  <c r="J29" i="29"/>
  <c r="K3" i="29"/>
  <c r="L3" i="29"/>
  <c r="L101" i="29" s="1"/>
  <c r="M3" i="29"/>
  <c r="M101" i="29" s="1"/>
  <c r="N3" i="29"/>
  <c r="N53" i="29" s="1"/>
  <c r="O3" i="29"/>
  <c r="O185" i="29" s="1"/>
  <c r="P3" i="29"/>
  <c r="S4" i="29"/>
  <c r="S5" i="29"/>
  <c r="S6" i="29"/>
  <c r="F3" i="29"/>
  <c r="S7" i="29"/>
  <c r="S31" i="29"/>
  <c r="E15" i="29"/>
  <c r="E16" i="29"/>
  <c r="E17" i="29" s="1"/>
  <c r="E18" i="29" s="1"/>
  <c r="E19" i="29" s="1"/>
  <c r="E20" i="29" s="1"/>
  <c r="E21" i="29" s="1"/>
  <c r="I24" i="29"/>
  <c r="J24" i="29"/>
  <c r="K24" i="29"/>
  <c r="AA105" i="29" s="1"/>
  <c r="W105" i="29" s="1"/>
  <c r="L24" i="29"/>
  <c r="M24" i="29"/>
  <c r="U25" i="29" s="1"/>
  <c r="N24" i="29"/>
  <c r="O24" i="29"/>
  <c r="P24" i="29"/>
  <c r="X25" i="29"/>
  <c r="Q24" i="29"/>
  <c r="R24" i="29"/>
  <c r="S24" i="29"/>
  <c r="T24" i="29"/>
  <c r="U24" i="29"/>
  <c r="V24" i="29"/>
  <c r="W24" i="29"/>
  <c r="X24" i="29"/>
  <c r="R25" i="29"/>
  <c r="T25" i="29"/>
  <c r="V25" i="29"/>
  <c r="N29" i="29"/>
  <c r="AB30" i="29"/>
  <c r="AD30" i="29"/>
  <c r="AE30" i="29"/>
  <c r="AB31" i="29"/>
  <c r="AC31" i="29"/>
  <c r="AB32" i="29"/>
  <c r="AC32" i="29"/>
  <c r="AB33" i="29"/>
  <c r="AB34" i="29"/>
  <c r="AB35" i="29"/>
  <c r="AB36" i="29"/>
  <c r="AB37" i="29"/>
  <c r="J41" i="29"/>
  <c r="N41" i="29"/>
  <c r="AB42" i="29"/>
  <c r="AD42" i="29"/>
  <c r="AE42" i="29"/>
  <c r="S43" i="29"/>
  <c r="AB43" i="29"/>
  <c r="AC43" i="29"/>
  <c r="AB44" i="29"/>
  <c r="AB45" i="29"/>
  <c r="AB46" i="29"/>
  <c r="AB47" i="29"/>
  <c r="AB48" i="29"/>
  <c r="AB49" i="29"/>
  <c r="J53" i="29"/>
  <c r="AB54" i="29"/>
  <c r="AD54" i="29"/>
  <c r="AE54" i="29"/>
  <c r="AB55" i="29"/>
  <c r="AC55" i="29"/>
  <c r="AB56" i="29"/>
  <c r="AB57" i="29"/>
  <c r="AB58" i="29"/>
  <c r="AB59" i="29"/>
  <c r="AB60" i="29"/>
  <c r="AB61" i="29"/>
  <c r="J65" i="29"/>
  <c r="AB66" i="29"/>
  <c r="AD66" i="29"/>
  <c r="AE66" i="29"/>
  <c r="AB67" i="29"/>
  <c r="AC67" i="29"/>
  <c r="AB68" i="29"/>
  <c r="AB69" i="29"/>
  <c r="AB70" i="29"/>
  <c r="AB71" i="29"/>
  <c r="AB72" i="29"/>
  <c r="AB73" i="29"/>
  <c r="J77" i="29"/>
  <c r="K77" i="29"/>
  <c r="N77" i="29"/>
  <c r="AB78" i="29"/>
  <c r="AD78" i="29"/>
  <c r="AE78" i="29"/>
  <c r="S79" i="29"/>
  <c r="AB79" i="29"/>
  <c r="AC79" i="29"/>
  <c r="AB80" i="29"/>
  <c r="AB81" i="29"/>
  <c r="AB82" i="29"/>
  <c r="AB83" i="29"/>
  <c r="AB84" i="29"/>
  <c r="AB85" i="29"/>
  <c r="J89" i="29"/>
  <c r="AB90" i="29"/>
  <c r="AD90" i="29"/>
  <c r="AE90" i="29"/>
  <c r="AB91" i="29"/>
  <c r="AC91" i="29"/>
  <c r="AC92" i="29" s="1"/>
  <c r="AE91" i="29"/>
  <c r="AB92" i="29"/>
  <c r="AB93" i="29"/>
  <c r="AB94" i="29"/>
  <c r="AB95" i="29"/>
  <c r="AB96" i="29"/>
  <c r="AB97" i="29"/>
  <c r="J101" i="29"/>
  <c r="N101" i="29"/>
  <c r="AB102" i="29"/>
  <c r="AD102" i="29"/>
  <c r="AE102" i="29"/>
  <c r="AB103" i="29"/>
  <c r="AC103" i="29"/>
  <c r="AB104" i="29"/>
  <c r="AB105" i="29"/>
  <c r="AB106" i="29"/>
  <c r="AB107" i="29"/>
  <c r="AB108" i="29"/>
  <c r="AB109" i="29"/>
  <c r="J113" i="29"/>
  <c r="N113" i="29"/>
  <c r="AB114" i="29"/>
  <c r="AD114" i="29"/>
  <c r="AE114" i="29"/>
  <c r="S115" i="29"/>
  <c r="AB115" i="29"/>
  <c r="AC115" i="29"/>
  <c r="AE115" i="29" s="1"/>
  <c r="AD115" i="29"/>
  <c r="AB116" i="29"/>
  <c r="AC116" i="29"/>
  <c r="AE116" i="29" s="1"/>
  <c r="AD116" i="29"/>
  <c r="AB117" i="29"/>
  <c r="AB118" i="29"/>
  <c r="AB119" i="29"/>
  <c r="AB120" i="29"/>
  <c r="AB121" i="29"/>
  <c r="J125" i="29"/>
  <c r="L125" i="29"/>
  <c r="M125" i="29"/>
  <c r="N125" i="29"/>
  <c r="AB126" i="29"/>
  <c r="AD126" i="29"/>
  <c r="AE126" i="29"/>
  <c r="S127" i="29"/>
  <c r="AB127" i="29"/>
  <c r="AC127" i="29"/>
  <c r="AB128" i="29"/>
  <c r="AB129" i="29"/>
  <c r="AB130" i="29"/>
  <c r="AB131" i="29"/>
  <c r="AB132" i="29"/>
  <c r="AB133" i="29"/>
  <c r="J137" i="29"/>
  <c r="M137" i="29"/>
  <c r="N137" i="29"/>
  <c r="AB138" i="29"/>
  <c r="AD138" i="29"/>
  <c r="AE138" i="29"/>
  <c r="S139" i="29"/>
  <c r="AB139" i="29"/>
  <c r="AC139" i="29"/>
  <c r="AD139" i="29"/>
  <c r="AB140" i="29"/>
  <c r="AB141" i="29"/>
  <c r="AB142" i="29"/>
  <c r="AB143" i="29"/>
  <c r="AB144" i="29"/>
  <c r="AB145" i="29"/>
  <c r="J149" i="29"/>
  <c r="N149" i="29"/>
  <c r="AB150" i="29"/>
  <c r="AD150" i="29"/>
  <c r="AE150" i="29"/>
  <c r="S151" i="29"/>
  <c r="AB151" i="29"/>
  <c r="AC151" i="29"/>
  <c r="AE151" i="29" s="1"/>
  <c r="AB152" i="29"/>
  <c r="AC152" i="29"/>
  <c r="AB153" i="29"/>
  <c r="AB154" i="29"/>
  <c r="AB155" i="29"/>
  <c r="AB156" i="29"/>
  <c r="AB157" i="29"/>
  <c r="J161" i="29"/>
  <c r="N161" i="29"/>
  <c r="AB162" i="29"/>
  <c r="AD162" i="29"/>
  <c r="AE162" i="29"/>
  <c r="S163" i="29"/>
  <c r="AB163" i="29"/>
  <c r="AC163" i="29"/>
  <c r="AD163" i="29" s="1"/>
  <c r="AB164" i="29"/>
  <c r="AB165" i="29"/>
  <c r="AB166" i="29"/>
  <c r="AB167" i="29"/>
  <c r="AB168" i="29"/>
  <c r="AB169" i="29"/>
  <c r="J173" i="29"/>
  <c r="N173" i="29"/>
  <c r="AB174" i="29"/>
  <c r="AD174" i="29"/>
  <c r="AE174" i="29"/>
  <c r="S175" i="29"/>
  <c r="AB175" i="29"/>
  <c r="AC175" i="29"/>
  <c r="AB176" i="29"/>
  <c r="AB177" i="29"/>
  <c r="AB178" i="29"/>
  <c r="AB179" i="29"/>
  <c r="AB180" i="29"/>
  <c r="AB181" i="29"/>
  <c r="J185" i="29"/>
  <c r="N185" i="29"/>
  <c r="AB186" i="29"/>
  <c r="AD186" i="29"/>
  <c r="AE186" i="29"/>
  <c r="S187" i="29"/>
  <c r="AB187" i="29"/>
  <c r="AC187" i="29"/>
  <c r="AD187" i="29"/>
  <c r="AE187" i="29"/>
  <c r="AB188" i="29"/>
  <c r="AC188" i="29"/>
  <c r="AB189" i="29"/>
  <c r="AB190" i="29"/>
  <c r="AB191" i="29"/>
  <c r="AB192" i="29"/>
  <c r="AB193" i="29"/>
  <c r="J197" i="29"/>
  <c r="N197" i="29"/>
  <c r="AB198" i="29"/>
  <c r="AD198" i="29"/>
  <c r="AE198" i="29"/>
  <c r="S199" i="29"/>
  <c r="AB199" i="29"/>
  <c r="AC199" i="29"/>
  <c r="AD199" i="29" s="1"/>
  <c r="AE199" i="29"/>
  <c r="AB200" i="29"/>
  <c r="AC200" i="29"/>
  <c r="AD200" i="29" s="1"/>
  <c r="AB201" i="29"/>
  <c r="AB202" i="29"/>
  <c r="AB203" i="29"/>
  <c r="AB204" i="29"/>
  <c r="AB205" i="29"/>
  <c r="J209" i="29"/>
  <c r="N209" i="29"/>
  <c r="AB210" i="29"/>
  <c r="AD210" i="29"/>
  <c r="AE210" i="29"/>
  <c r="S211" i="29"/>
  <c r="AB211" i="29"/>
  <c r="AC211" i="29"/>
  <c r="AD211" i="29"/>
  <c r="AE211" i="29"/>
  <c r="AB212" i="29"/>
  <c r="AC212" i="29"/>
  <c r="AE212" i="29"/>
  <c r="AD212" i="29"/>
  <c r="AB213" i="29"/>
  <c r="AC213" i="29"/>
  <c r="AC214" i="29"/>
  <c r="AE213" i="29"/>
  <c r="AB214" i="29"/>
  <c r="AB215" i="29"/>
  <c r="AB216" i="29"/>
  <c r="AB217" i="29"/>
  <c r="G12" i="2"/>
  <c r="H12" i="2"/>
  <c r="I12" i="2"/>
  <c r="I20" i="2" s="1"/>
  <c r="G13" i="2"/>
  <c r="H13" i="2"/>
  <c r="I13" i="2"/>
  <c r="G14" i="2"/>
  <c r="H14" i="2"/>
  <c r="I14" i="2"/>
  <c r="G15" i="2"/>
  <c r="H15" i="2"/>
  <c r="I15" i="2"/>
  <c r="G16" i="2"/>
  <c r="H16" i="2"/>
  <c r="I16" i="2"/>
  <c r="I24" i="2" s="1"/>
  <c r="G17" i="2"/>
  <c r="H17" i="2"/>
  <c r="I17" i="2"/>
  <c r="I25" i="2" s="1"/>
  <c r="G18" i="2"/>
  <c r="H18" i="2"/>
  <c r="I18" i="2"/>
  <c r="I26" i="2"/>
  <c r="G19" i="2"/>
  <c r="H19" i="2"/>
  <c r="I19" i="2"/>
  <c r="I27" i="2"/>
  <c r="H20" i="2"/>
  <c r="H21" i="2"/>
  <c r="I21" i="2"/>
  <c r="H22" i="2"/>
  <c r="I22" i="2"/>
  <c r="H23" i="2"/>
  <c r="I23" i="2"/>
  <c r="H24" i="2"/>
  <c r="H25" i="2"/>
  <c r="H26" i="2"/>
  <c r="H27" i="2"/>
  <c r="Y60" i="66" s="1"/>
  <c r="B39" i="2"/>
  <c r="D3" i="15"/>
  <c r="F3" i="15"/>
  <c r="H3" i="15"/>
  <c r="C10" i="15"/>
  <c r="C9" i="15"/>
  <c r="D20" i="16" s="1"/>
  <c r="D10" i="16" s="1"/>
  <c r="D10" i="15"/>
  <c r="D9" i="15" s="1"/>
  <c r="E20" i="16" s="1"/>
  <c r="E10" i="16" s="1"/>
  <c r="E10" i="15"/>
  <c r="E9" i="15" s="1"/>
  <c r="F20" i="16" s="1"/>
  <c r="F10" i="16" s="1"/>
  <c r="F10" i="15"/>
  <c r="F9" i="15" s="1"/>
  <c r="G20" i="16" s="1"/>
  <c r="G10" i="16" s="1"/>
  <c r="G10" i="15"/>
  <c r="G9" i="15" s="1"/>
  <c r="H20" i="16" s="1"/>
  <c r="H10" i="16" s="1"/>
  <c r="H10" i="15"/>
  <c r="H9" i="15"/>
  <c r="I10" i="15"/>
  <c r="I9" i="15" s="1"/>
  <c r="J20" i="16" s="1"/>
  <c r="J10" i="16" s="1"/>
  <c r="J10" i="15"/>
  <c r="J9" i="15" s="1"/>
  <c r="K20" i="16" s="1"/>
  <c r="K10" i="16" s="1"/>
  <c r="S4" i="69"/>
  <c r="S16" i="69"/>
  <c r="S28" i="69"/>
  <c r="S40" i="69"/>
  <c r="S52" i="69"/>
  <c r="S64" i="69"/>
  <c r="D67" i="69"/>
  <c r="S76" i="69"/>
  <c r="M88" i="69"/>
  <c r="C88" i="69" s="1"/>
  <c r="N88" i="69"/>
  <c r="D88" i="69" s="1"/>
  <c r="S88" i="69"/>
  <c r="M89" i="69"/>
  <c r="C89" i="69" s="1"/>
  <c r="N89" i="69"/>
  <c r="D89" i="69" s="1"/>
  <c r="M90" i="69"/>
  <c r="C90" i="69" s="1"/>
  <c r="N90" i="69"/>
  <c r="D90" i="69" s="1"/>
  <c r="M91" i="69"/>
  <c r="C91" i="69" s="1"/>
  <c r="N91" i="69"/>
  <c r="D91" i="69" s="1"/>
  <c r="M92" i="69"/>
  <c r="C92" i="69" s="1"/>
  <c r="N92" i="69"/>
  <c r="D92" i="69" s="1"/>
  <c r="M93" i="69"/>
  <c r="C93" i="69" s="1"/>
  <c r="N93" i="69"/>
  <c r="D93" i="69" s="1"/>
  <c r="M94" i="69"/>
  <c r="C94" i="69" s="1"/>
  <c r="N94" i="69"/>
  <c r="D94" i="69" s="1"/>
  <c r="M95" i="69"/>
  <c r="C95" i="69" s="1"/>
  <c r="N95" i="69"/>
  <c r="D95" i="69" s="1"/>
  <c r="B1" i="65"/>
  <c r="F1" i="65"/>
  <c r="O1" i="65"/>
  <c r="I3" i="65"/>
  <c r="I209" i="65" s="1"/>
  <c r="J3" i="65"/>
  <c r="K3" i="65"/>
  <c r="K185" i="65" s="1"/>
  <c r="L3" i="65"/>
  <c r="L125" i="65" s="1"/>
  <c r="M3" i="65"/>
  <c r="M101" i="65" s="1"/>
  <c r="N3" i="65"/>
  <c r="O3" i="65"/>
  <c r="O173" i="65" s="1"/>
  <c r="P3" i="65"/>
  <c r="S4" i="65"/>
  <c r="S5" i="65"/>
  <c r="S6" i="65"/>
  <c r="S7" i="65"/>
  <c r="S211" i="65" s="1"/>
  <c r="E15" i="65"/>
  <c r="E16" i="65"/>
  <c r="E17" i="65"/>
  <c r="E18" i="65" s="1"/>
  <c r="E19" i="65" s="1"/>
  <c r="E20" i="65" s="1"/>
  <c r="E21" i="65" s="1"/>
  <c r="I24" i="65"/>
  <c r="Q25" i="65" s="1"/>
  <c r="J24" i="65"/>
  <c r="R25" i="65"/>
  <c r="K24" i="65"/>
  <c r="S25" i="65" s="1"/>
  <c r="L24" i="65"/>
  <c r="T25" i="65"/>
  <c r="M24" i="65"/>
  <c r="U25" i="65" s="1"/>
  <c r="N24" i="65"/>
  <c r="V25" i="65" s="1"/>
  <c r="O24" i="65"/>
  <c r="P24" i="65"/>
  <c r="Q24" i="65"/>
  <c r="R24" i="65"/>
  <c r="S24" i="65"/>
  <c r="T24" i="65"/>
  <c r="U24" i="65"/>
  <c r="V24" i="65"/>
  <c r="W24" i="65"/>
  <c r="X24" i="65"/>
  <c r="W25" i="65"/>
  <c r="B28" i="65"/>
  <c r="AB30" i="65"/>
  <c r="AD30" i="65"/>
  <c r="AE30" i="65"/>
  <c r="AB31" i="65"/>
  <c r="AC31" i="65"/>
  <c r="AD31" i="65"/>
  <c r="AE31" i="65"/>
  <c r="AB32" i="65"/>
  <c r="AC32" i="65"/>
  <c r="AD32" i="65"/>
  <c r="AB33" i="65"/>
  <c r="AC33" i="65"/>
  <c r="AB34" i="65"/>
  <c r="AB35" i="65"/>
  <c r="AB36" i="65"/>
  <c r="AB37" i="65"/>
  <c r="B40" i="65"/>
  <c r="AB42" i="65"/>
  <c r="AD42" i="65"/>
  <c r="AE42" i="65"/>
  <c r="AB43" i="65"/>
  <c r="AC43" i="65"/>
  <c r="AD43" i="65" s="1"/>
  <c r="AB44" i="65"/>
  <c r="AB45" i="65"/>
  <c r="AB46" i="65"/>
  <c r="AB47" i="65"/>
  <c r="AB48" i="65"/>
  <c r="AB49" i="65"/>
  <c r="B52" i="65"/>
  <c r="AB54" i="65"/>
  <c r="AD54" i="65"/>
  <c r="AE54" i="65"/>
  <c r="AB55" i="65"/>
  <c r="AC55" i="65"/>
  <c r="AE55" i="65"/>
  <c r="AD55" i="65"/>
  <c r="AB56" i="65"/>
  <c r="AC56" i="65"/>
  <c r="AB57" i="65"/>
  <c r="AB58" i="65"/>
  <c r="AB59" i="65"/>
  <c r="AB60" i="65"/>
  <c r="AB61" i="65"/>
  <c r="B64" i="65"/>
  <c r="AB66" i="65"/>
  <c r="AD66" i="65"/>
  <c r="AE66" i="65"/>
  <c r="AB67" i="65"/>
  <c r="AC67" i="65"/>
  <c r="AB68" i="65"/>
  <c r="AB69" i="65"/>
  <c r="AB70" i="65"/>
  <c r="AB71" i="65"/>
  <c r="AB72" i="65"/>
  <c r="AB73" i="65"/>
  <c r="B76" i="65"/>
  <c r="AB78" i="65"/>
  <c r="AD78" i="65"/>
  <c r="AE78" i="65"/>
  <c r="AB79" i="65"/>
  <c r="AC79" i="65"/>
  <c r="AB80" i="65"/>
  <c r="AB81" i="65"/>
  <c r="AB82" i="65"/>
  <c r="AB83" i="65"/>
  <c r="AB84" i="65"/>
  <c r="AB85" i="65"/>
  <c r="B88" i="65"/>
  <c r="I89" i="65"/>
  <c r="AB90" i="65"/>
  <c r="AD90" i="65"/>
  <c r="AE90" i="65"/>
  <c r="AB91" i="65"/>
  <c r="AC91" i="65"/>
  <c r="AE91" i="65"/>
  <c r="AD91" i="65"/>
  <c r="AB92" i="65"/>
  <c r="AC92" i="65"/>
  <c r="AC93" i="65"/>
  <c r="AB93" i="65"/>
  <c r="AB94" i="65"/>
  <c r="AB95" i="65"/>
  <c r="AB96" i="65"/>
  <c r="AB97" i="65"/>
  <c r="B100" i="65"/>
  <c r="AB102" i="65"/>
  <c r="AD102" i="65"/>
  <c r="AE102" i="65"/>
  <c r="AB103" i="65"/>
  <c r="AC103" i="65"/>
  <c r="AB104" i="65"/>
  <c r="AB105" i="65"/>
  <c r="AB106" i="65"/>
  <c r="AB107" i="65"/>
  <c r="AB108" i="65"/>
  <c r="AB109" i="65"/>
  <c r="AB114" i="65"/>
  <c r="AD114" i="65"/>
  <c r="AE114" i="65"/>
  <c r="AB115" i="65"/>
  <c r="AC115" i="65"/>
  <c r="AB116" i="65"/>
  <c r="AB117" i="65"/>
  <c r="AB118" i="65"/>
  <c r="AB119" i="65"/>
  <c r="AB120" i="65"/>
  <c r="AB121" i="65"/>
  <c r="P125" i="65"/>
  <c r="AB126" i="65"/>
  <c r="AD126" i="65"/>
  <c r="AE126" i="65"/>
  <c r="S127" i="65"/>
  <c r="AB127" i="65"/>
  <c r="AC127" i="65"/>
  <c r="AD127" i="65"/>
  <c r="AE127" i="65"/>
  <c r="AB128" i="65"/>
  <c r="AB129" i="65"/>
  <c r="AB130" i="65"/>
  <c r="AB131" i="65"/>
  <c r="AB132" i="65"/>
  <c r="AB133" i="65"/>
  <c r="I137" i="65"/>
  <c r="AB138" i="65"/>
  <c r="AD138" i="65"/>
  <c r="AE138" i="65"/>
  <c r="AB139" i="65"/>
  <c r="AC139" i="65"/>
  <c r="AB140" i="65"/>
  <c r="AB141" i="65"/>
  <c r="AB142" i="65"/>
  <c r="AB143" i="65"/>
  <c r="AB144" i="65"/>
  <c r="AB145" i="65"/>
  <c r="P149" i="65"/>
  <c r="AB150" i="65"/>
  <c r="AD150" i="65"/>
  <c r="AE150" i="65"/>
  <c r="AB151" i="65"/>
  <c r="AC151" i="65"/>
  <c r="AD151" i="65" s="1"/>
  <c r="AB152" i="65"/>
  <c r="AB153" i="65"/>
  <c r="AB154" i="65"/>
  <c r="AB155" i="65"/>
  <c r="AB156" i="65"/>
  <c r="AB157" i="65"/>
  <c r="AB162" i="65"/>
  <c r="AD162" i="65"/>
  <c r="AE162" i="65"/>
  <c r="AB163" i="65"/>
  <c r="AC163" i="65"/>
  <c r="AB164" i="65"/>
  <c r="AB165" i="65"/>
  <c r="AB166" i="65"/>
  <c r="AB167" i="65"/>
  <c r="AB168" i="65"/>
  <c r="AB169" i="65"/>
  <c r="N173" i="65"/>
  <c r="AB174" i="65"/>
  <c r="AD174" i="65"/>
  <c r="AE174" i="65"/>
  <c r="AB175" i="65"/>
  <c r="AC175" i="65"/>
  <c r="AC176" i="65" s="1"/>
  <c r="AD176" i="65" s="1"/>
  <c r="AD175" i="65"/>
  <c r="AB176" i="65"/>
  <c r="AB177" i="65"/>
  <c r="AB178" i="65"/>
  <c r="AB179" i="65"/>
  <c r="AB180" i="65"/>
  <c r="AB181" i="65"/>
  <c r="J185" i="65"/>
  <c r="P185" i="65"/>
  <c r="AB186" i="65"/>
  <c r="AD186" i="65"/>
  <c r="AE186" i="65"/>
  <c r="AB187" i="65"/>
  <c r="AC187" i="65"/>
  <c r="AC188" i="65" s="1"/>
  <c r="AB188" i="65"/>
  <c r="AB189" i="65"/>
  <c r="AB190" i="65"/>
  <c r="AB191" i="65"/>
  <c r="AB192" i="65"/>
  <c r="AB193" i="65"/>
  <c r="P197" i="65"/>
  <c r="AB198" i="65"/>
  <c r="AD198" i="65"/>
  <c r="AE198" i="65"/>
  <c r="S199" i="65"/>
  <c r="AB199" i="65"/>
  <c r="AC199" i="65"/>
  <c r="AE199" i="65"/>
  <c r="AB200" i="65"/>
  <c r="AB201" i="65"/>
  <c r="AB202" i="65"/>
  <c r="AB203" i="65"/>
  <c r="AB204" i="65"/>
  <c r="AB205" i="65"/>
  <c r="AB210" i="65"/>
  <c r="AD210" i="65"/>
  <c r="AE210" i="65"/>
  <c r="AB211" i="65"/>
  <c r="AC211" i="65"/>
  <c r="AB212" i="65"/>
  <c r="AB213" i="65"/>
  <c r="AB214" i="65"/>
  <c r="AB215" i="65"/>
  <c r="AB216" i="65"/>
  <c r="AB217" i="65"/>
  <c r="B1" i="64"/>
  <c r="F1" i="64"/>
  <c r="O1" i="64"/>
  <c r="I3" i="64"/>
  <c r="I113" i="64" s="1"/>
  <c r="J3" i="64"/>
  <c r="K3" i="64"/>
  <c r="K29" i="64" s="1"/>
  <c r="L3" i="64"/>
  <c r="M3" i="64"/>
  <c r="N3" i="64"/>
  <c r="O3" i="64"/>
  <c r="P3" i="64"/>
  <c r="P161" i="64" s="1"/>
  <c r="S4" i="64"/>
  <c r="S5" i="64"/>
  <c r="S6" i="64"/>
  <c r="F3" i="64" s="1"/>
  <c r="S7" i="64"/>
  <c r="S43" i="64" s="1"/>
  <c r="E15" i="64"/>
  <c r="E16" i="64"/>
  <c r="E17" i="64" s="1"/>
  <c r="E18" i="64" s="1"/>
  <c r="E19" i="64" s="1"/>
  <c r="E20" i="64" s="1"/>
  <c r="E21" i="64" s="1"/>
  <c r="I24" i="64"/>
  <c r="J24" i="64"/>
  <c r="K24" i="64"/>
  <c r="S25" i="64" s="1"/>
  <c r="L24" i="64"/>
  <c r="M24" i="64"/>
  <c r="U25" i="64"/>
  <c r="N24" i="64"/>
  <c r="V25" i="64"/>
  <c r="O24" i="64"/>
  <c r="W25" i="64"/>
  <c r="P24" i="64"/>
  <c r="Q24" i="64"/>
  <c r="R24" i="64"/>
  <c r="S24" i="64"/>
  <c r="T24" i="64"/>
  <c r="U24" i="64"/>
  <c r="V24" i="64"/>
  <c r="W24" i="64"/>
  <c r="X24" i="64"/>
  <c r="AB30" i="64"/>
  <c r="AD30" i="64"/>
  <c r="AE30" i="64"/>
  <c r="AB31" i="64"/>
  <c r="AC31" i="64"/>
  <c r="AD31" i="64" s="1"/>
  <c r="AE31" i="64"/>
  <c r="AB32" i="64"/>
  <c r="AB33" i="64"/>
  <c r="AB34" i="64"/>
  <c r="AB35" i="64"/>
  <c r="AB36" i="64"/>
  <c r="AB37" i="64"/>
  <c r="K41" i="64"/>
  <c r="AB42" i="64"/>
  <c r="AD42" i="64"/>
  <c r="AE42" i="64"/>
  <c r="AB43" i="64"/>
  <c r="AC43" i="64"/>
  <c r="AD43" i="64"/>
  <c r="AB44" i="64"/>
  <c r="AB45" i="64"/>
  <c r="AB46" i="64"/>
  <c r="AB47" i="64"/>
  <c r="AB48" i="64"/>
  <c r="AB49" i="64"/>
  <c r="K53" i="64"/>
  <c r="AB54" i="64"/>
  <c r="AD54" i="64"/>
  <c r="AE54" i="64"/>
  <c r="AB55" i="64"/>
  <c r="AC55" i="64"/>
  <c r="AB56" i="64"/>
  <c r="AB57" i="64"/>
  <c r="AB58" i="64"/>
  <c r="AB59" i="64"/>
  <c r="AB60" i="64"/>
  <c r="AB61" i="64"/>
  <c r="K65" i="64"/>
  <c r="AB66" i="64"/>
  <c r="AD66" i="64"/>
  <c r="AE66" i="64"/>
  <c r="S67" i="64"/>
  <c r="AB67" i="64"/>
  <c r="AC67" i="64"/>
  <c r="AD67" i="64"/>
  <c r="AE67" i="64"/>
  <c r="AB68" i="64"/>
  <c r="AC68" i="64"/>
  <c r="AB69" i="64"/>
  <c r="AB70" i="64"/>
  <c r="AB71" i="64"/>
  <c r="AB72" i="64"/>
  <c r="AB73" i="64"/>
  <c r="AB78" i="64"/>
  <c r="AD78" i="64"/>
  <c r="AE78" i="64"/>
  <c r="S79" i="64"/>
  <c r="AB79" i="64"/>
  <c r="AC79" i="64"/>
  <c r="AD79" i="64" s="1"/>
  <c r="AB80" i="64"/>
  <c r="AC80" i="64"/>
  <c r="AD80" i="64" s="1"/>
  <c r="AB81" i="64"/>
  <c r="AB82" i="64"/>
  <c r="AB83" i="64"/>
  <c r="AB84" i="64"/>
  <c r="AB85" i="64"/>
  <c r="K89" i="64"/>
  <c r="AB90" i="64"/>
  <c r="AD90" i="64"/>
  <c r="AE90" i="64"/>
  <c r="AB91" i="64"/>
  <c r="AC91" i="64"/>
  <c r="AE91" i="64" s="1"/>
  <c r="AD91" i="64"/>
  <c r="AB92" i="64"/>
  <c r="AB93" i="64"/>
  <c r="AB94" i="64"/>
  <c r="AB95" i="64"/>
  <c r="AB96" i="64"/>
  <c r="AB97" i="64"/>
  <c r="K101" i="64"/>
  <c r="AB102" i="64"/>
  <c r="AD102" i="64"/>
  <c r="AE102" i="64"/>
  <c r="S103" i="64"/>
  <c r="AB103" i="64"/>
  <c r="AC103" i="64"/>
  <c r="AB104" i="64"/>
  <c r="AB105" i="64"/>
  <c r="AB106" i="64"/>
  <c r="AB107" i="64"/>
  <c r="AB108" i="64"/>
  <c r="AB109" i="64"/>
  <c r="K113" i="64"/>
  <c r="AB114" i="64"/>
  <c r="AD114" i="64"/>
  <c r="AE114" i="64"/>
  <c r="AB115" i="64"/>
  <c r="AC115" i="64"/>
  <c r="AB116" i="64"/>
  <c r="AB117" i="64"/>
  <c r="AB118" i="64"/>
  <c r="AB119" i="64"/>
  <c r="AB120" i="64"/>
  <c r="AB121" i="64"/>
  <c r="K125" i="64"/>
  <c r="AB126" i="64"/>
  <c r="AD126" i="64"/>
  <c r="AE126" i="64"/>
  <c r="AB127" i="64"/>
  <c r="AC127" i="64"/>
  <c r="AD127" i="64" s="1"/>
  <c r="AB128" i="64"/>
  <c r="AB129" i="64"/>
  <c r="AB130" i="64"/>
  <c r="AB131" i="64"/>
  <c r="AB132" i="64"/>
  <c r="AB133" i="64"/>
  <c r="K137" i="64"/>
  <c r="L137" i="64"/>
  <c r="AB138" i="64"/>
  <c r="AD138" i="64"/>
  <c r="AE138" i="64"/>
  <c r="AB139" i="64"/>
  <c r="AC139" i="64"/>
  <c r="AD139" i="64"/>
  <c r="AE139" i="64"/>
  <c r="AB140" i="64"/>
  <c r="AC140" i="64"/>
  <c r="AC141" i="64"/>
  <c r="AE140" i="64"/>
  <c r="AB141" i="64"/>
  <c r="AB142" i="64"/>
  <c r="AB143" i="64"/>
  <c r="AB144" i="64"/>
  <c r="AB145" i="64"/>
  <c r="J149" i="64"/>
  <c r="K149" i="64"/>
  <c r="AB150" i="64"/>
  <c r="AD150" i="64"/>
  <c r="AE150" i="64"/>
  <c r="AB151" i="64"/>
  <c r="AC151" i="64"/>
  <c r="AB152" i="64"/>
  <c r="AB153" i="64"/>
  <c r="AB154" i="64"/>
  <c r="AB155" i="64"/>
  <c r="AB156" i="64"/>
  <c r="AB157" i="64"/>
  <c r="I161" i="64"/>
  <c r="L161" i="64"/>
  <c r="N161" i="64"/>
  <c r="AB162" i="64"/>
  <c r="AD162" i="64"/>
  <c r="AE162" i="64"/>
  <c r="AB163" i="64"/>
  <c r="AC163" i="64"/>
  <c r="AB164" i="64"/>
  <c r="AB165" i="64"/>
  <c r="AB166" i="64"/>
  <c r="AB167" i="64"/>
  <c r="AB168" i="64"/>
  <c r="AB169" i="64"/>
  <c r="J173" i="64"/>
  <c r="K173" i="64"/>
  <c r="AB174" i="64"/>
  <c r="AD174" i="64"/>
  <c r="AE174" i="64"/>
  <c r="AB175" i="64"/>
  <c r="AC175" i="64"/>
  <c r="AE175" i="64"/>
  <c r="AD175" i="64"/>
  <c r="AB176" i="64"/>
  <c r="AC176" i="64"/>
  <c r="AC177" i="64"/>
  <c r="AB177" i="64"/>
  <c r="AB178" i="64"/>
  <c r="AB179" i="64"/>
  <c r="AB180" i="64"/>
  <c r="AB181" i="64"/>
  <c r="L185" i="64"/>
  <c r="AB186" i="64"/>
  <c r="AD186" i="64"/>
  <c r="AE186" i="64"/>
  <c r="AB187" i="64"/>
  <c r="AC187" i="64"/>
  <c r="AB188" i="64"/>
  <c r="AB189" i="64"/>
  <c r="AB190" i="64"/>
  <c r="AB191" i="64"/>
  <c r="AB192" i="64"/>
  <c r="AB193" i="64"/>
  <c r="K197" i="64"/>
  <c r="N197" i="64"/>
  <c r="P197" i="64"/>
  <c r="AB198" i="64"/>
  <c r="AD198" i="64"/>
  <c r="AE198" i="64"/>
  <c r="S199" i="64"/>
  <c r="AB199" i="64"/>
  <c r="AC199" i="64"/>
  <c r="AD199" i="64"/>
  <c r="AE199" i="64"/>
  <c r="AB200" i="64"/>
  <c r="AC200" i="64"/>
  <c r="AD200" i="64"/>
  <c r="AE200" i="64"/>
  <c r="AB201" i="64"/>
  <c r="AB202" i="64"/>
  <c r="AB203" i="64"/>
  <c r="AB204" i="64"/>
  <c r="AB205" i="64"/>
  <c r="L209" i="64"/>
  <c r="N209" i="64"/>
  <c r="AB210" i="64"/>
  <c r="AD210" i="64"/>
  <c r="AE210" i="64"/>
  <c r="AB211" i="64"/>
  <c r="AC211" i="64"/>
  <c r="AB212" i="64"/>
  <c r="AB213" i="64"/>
  <c r="AB214" i="64"/>
  <c r="AB215" i="64"/>
  <c r="AB216" i="64"/>
  <c r="AB217" i="64"/>
  <c r="B1" i="63"/>
  <c r="F1" i="63"/>
  <c r="O1" i="63"/>
  <c r="I3" i="63"/>
  <c r="J3" i="63"/>
  <c r="K3" i="63"/>
  <c r="K41" i="63" s="1"/>
  <c r="L3" i="63"/>
  <c r="M3" i="63"/>
  <c r="M41" i="63" s="1"/>
  <c r="M53" i="63"/>
  <c r="N3" i="63"/>
  <c r="O3" i="63"/>
  <c r="O89" i="63" s="1"/>
  <c r="P3" i="63"/>
  <c r="S4" i="63"/>
  <c r="S5" i="63"/>
  <c r="S6" i="63"/>
  <c r="F3" i="63" s="1"/>
  <c r="S7" i="63"/>
  <c r="E15" i="63"/>
  <c r="E16" i="63"/>
  <c r="E17" i="63" s="1"/>
  <c r="E18" i="63" s="1"/>
  <c r="E19" i="63"/>
  <c r="E20" i="63" s="1"/>
  <c r="E21" i="63" s="1"/>
  <c r="I24" i="63"/>
  <c r="J24" i="63"/>
  <c r="K24" i="63"/>
  <c r="L24" i="63"/>
  <c r="M24" i="63"/>
  <c r="N24" i="63"/>
  <c r="O24" i="63"/>
  <c r="P24" i="63"/>
  <c r="Q24" i="63"/>
  <c r="R24" i="63"/>
  <c r="S24" i="63"/>
  <c r="T24" i="63"/>
  <c r="U24" i="63"/>
  <c r="V24" i="63"/>
  <c r="W24" i="63"/>
  <c r="X24" i="63"/>
  <c r="Q25" i="63"/>
  <c r="R25" i="63"/>
  <c r="S25" i="63"/>
  <c r="T25" i="63"/>
  <c r="U25" i="63"/>
  <c r="V25" i="63"/>
  <c r="W25" i="63"/>
  <c r="X25" i="63"/>
  <c r="K29" i="63"/>
  <c r="M29" i="63"/>
  <c r="AB30" i="63"/>
  <c r="AD30" i="63"/>
  <c r="AE30" i="63"/>
  <c r="AB31" i="63"/>
  <c r="AC31" i="63"/>
  <c r="AE31" i="63" s="1"/>
  <c r="AB32" i="63"/>
  <c r="AB33" i="63"/>
  <c r="AB34" i="63"/>
  <c r="AB35" i="63"/>
  <c r="AB36" i="63"/>
  <c r="AB37" i="63"/>
  <c r="I41" i="63"/>
  <c r="N41" i="63"/>
  <c r="AB42" i="63"/>
  <c r="AD42" i="63"/>
  <c r="AE42" i="63"/>
  <c r="S43" i="63"/>
  <c r="AB43" i="63"/>
  <c r="AC43" i="63"/>
  <c r="AB44" i="63"/>
  <c r="AB45" i="63"/>
  <c r="AB46" i="63"/>
  <c r="AB47" i="63"/>
  <c r="AB48" i="63"/>
  <c r="AB49" i="63"/>
  <c r="K53" i="63"/>
  <c r="AB54" i="63"/>
  <c r="AD54" i="63"/>
  <c r="AE54" i="63"/>
  <c r="AB55" i="63"/>
  <c r="AC55" i="63"/>
  <c r="AC56" i="63"/>
  <c r="AD55" i="63"/>
  <c r="AE55" i="63"/>
  <c r="AB56" i="63"/>
  <c r="AE56" i="63"/>
  <c r="AB57" i="63"/>
  <c r="AB58" i="63"/>
  <c r="AB59" i="63"/>
  <c r="AB60" i="63"/>
  <c r="AB61" i="63"/>
  <c r="I65" i="63"/>
  <c r="M65" i="63"/>
  <c r="N65" i="63"/>
  <c r="AB66" i="63"/>
  <c r="AD66" i="63"/>
  <c r="AE66" i="63"/>
  <c r="AB67" i="63"/>
  <c r="AC67" i="63"/>
  <c r="AD67" i="63" s="1"/>
  <c r="AB68" i="63"/>
  <c r="AC68" i="63"/>
  <c r="AB69" i="63"/>
  <c r="AB70" i="63"/>
  <c r="AB71" i="63"/>
  <c r="AB72" i="63"/>
  <c r="AB73" i="63"/>
  <c r="K77" i="63"/>
  <c r="M77" i="63"/>
  <c r="AB78" i="63"/>
  <c r="AD78" i="63"/>
  <c r="AE78" i="63"/>
  <c r="AB79" i="63"/>
  <c r="AC79" i="63"/>
  <c r="AB80" i="63"/>
  <c r="AB81" i="63"/>
  <c r="AB82" i="63"/>
  <c r="AB83" i="63"/>
  <c r="AB84" i="63"/>
  <c r="AB85" i="63"/>
  <c r="K89" i="63"/>
  <c r="M89" i="63"/>
  <c r="AB90" i="63"/>
  <c r="AD90" i="63"/>
  <c r="AE90" i="63"/>
  <c r="AB91" i="63"/>
  <c r="AC91" i="63"/>
  <c r="AE91" i="63"/>
  <c r="AD91" i="63"/>
  <c r="AB92" i="63"/>
  <c r="AC92" i="63"/>
  <c r="AC93" i="63" s="1"/>
  <c r="AD92" i="63"/>
  <c r="AB93" i="63"/>
  <c r="AB94" i="63"/>
  <c r="AB95" i="63"/>
  <c r="AB96" i="63"/>
  <c r="AB97" i="63"/>
  <c r="I101" i="63"/>
  <c r="K101" i="63"/>
  <c r="AB102" i="63"/>
  <c r="AD102" i="63"/>
  <c r="AE102" i="63"/>
  <c r="AB103" i="63"/>
  <c r="AC103" i="63"/>
  <c r="AD103" i="63"/>
  <c r="AB104" i="63"/>
  <c r="AC104" i="63"/>
  <c r="AB105" i="63"/>
  <c r="AB106" i="63"/>
  <c r="AB107" i="63"/>
  <c r="AB108" i="63"/>
  <c r="AB109" i="63"/>
  <c r="K113" i="63"/>
  <c r="AB114" i="63"/>
  <c r="AD114" i="63"/>
  <c r="AE114" i="63"/>
  <c r="AB115" i="63"/>
  <c r="AC115" i="63"/>
  <c r="AC116" i="63"/>
  <c r="AD115" i="63"/>
  <c r="AB116" i="63"/>
  <c r="AB117" i="63"/>
  <c r="AB118" i="63"/>
  <c r="AB119" i="63"/>
  <c r="AB120" i="63"/>
  <c r="AB121" i="63"/>
  <c r="K125" i="63"/>
  <c r="N125" i="63"/>
  <c r="AB126" i="63"/>
  <c r="AD126" i="63"/>
  <c r="AE126" i="63"/>
  <c r="AB127" i="63"/>
  <c r="AC127" i="63"/>
  <c r="AB128" i="63"/>
  <c r="AB129" i="63"/>
  <c r="AB130" i="63"/>
  <c r="AB131" i="63"/>
  <c r="AB132" i="63"/>
  <c r="AB133" i="63"/>
  <c r="I137" i="63"/>
  <c r="K137" i="63"/>
  <c r="M137" i="63"/>
  <c r="N137" i="63"/>
  <c r="AB138" i="63"/>
  <c r="AD138" i="63"/>
  <c r="AE138" i="63"/>
  <c r="AB139" i="63"/>
  <c r="AC139" i="63"/>
  <c r="AB140" i="63"/>
  <c r="AB141" i="63"/>
  <c r="AB142" i="63"/>
  <c r="AB143" i="63"/>
  <c r="AB144" i="63"/>
  <c r="AB145" i="63"/>
  <c r="I149" i="63"/>
  <c r="K149" i="63"/>
  <c r="AB150" i="63"/>
  <c r="AD150" i="63"/>
  <c r="AE150" i="63"/>
  <c r="S151" i="63"/>
  <c r="AB151" i="63"/>
  <c r="AC151" i="63"/>
  <c r="AD151" i="63"/>
  <c r="AE151" i="63"/>
  <c r="AB152" i="63"/>
  <c r="AC152" i="63"/>
  <c r="AC153" i="63"/>
  <c r="AB153" i="63"/>
  <c r="AB154" i="63"/>
  <c r="AB155" i="63"/>
  <c r="AB156" i="63"/>
  <c r="AB157" i="63"/>
  <c r="I161" i="63"/>
  <c r="M161" i="63"/>
  <c r="AB162" i="63"/>
  <c r="AD162" i="63"/>
  <c r="AE162" i="63"/>
  <c r="AB163" i="63"/>
  <c r="AC163" i="63"/>
  <c r="AC164" i="63" s="1"/>
  <c r="AB164" i="63"/>
  <c r="AB165" i="63"/>
  <c r="AB166" i="63"/>
  <c r="AB167" i="63"/>
  <c r="AB168" i="63"/>
  <c r="AB169" i="63"/>
  <c r="I173" i="63"/>
  <c r="K173" i="63"/>
  <c r="M173" i="63"/>
  <c r="AB174" i="63"/>
  <c r="AD174" i="63"/>
  <c r="AE174" i="63"/>
  <c r="S175" i="63"/>
  <c r="AB175" i="63"/>
  <c r="AC175" i="63"/>
  <c r="AD175" i="63" s="1"/>
  <c r="AB176" i="63"/>
  <c r="AB177" i="63"/>
  <c r="AB178" i="63"/>
  <c r="AB179" i="63"/>
  <c r="AB180" i="63"/>
  <c r="AB181" i="63"/>
  <c r="I185" i="63"/>
  <c r="K185" i="63"/>
  <c r="M185" i="63"/>
  <c r="AB186" i="63"/>
  <c r="AD186" i="63"/>
  <c r="AE186" i="63"/>
  <c r="S187" i="63"/>
  <c r="AB187" i="63"/>
  <c r="AC187" i="63"/>
  <c r="AB188" i="63"/>
  <c r="AB189" i="63"/>
  <c r="AB190" i="63"/>
  <c r="AB191" i="63"/>
  <c r="AB192" i="63"/>
  <c r="AB193" i="63"/>
  <c r="I197" i="63"/>
  <c r="K197" i="63"/>
  <c r="M197" i="63"/>
  <c r="AB198" i="63"/>
  <c r="AD198" i="63"/>
  <c r="AE198" i="63"/>
  <c r="AB199" i="63"/>
  <c r="AC199" i="63"/>
  <c r="AB200" i="63"/>
  <c r="AB201" i="63"/>
  <c r="AB202" i="63"/>
  <c r="AB203" i="63"/>
  <c r="AB204" i="63"/>
  <c r="AB205" i="63"/>
  <c r="I209" i="63"/>
  <c r="K209" i="63"/>
  <c r="M209" i="63"/>
  <c r="AB210" i="63"/>
  <c r="AD210" i="63"/>
  <c r="AE210" i="63"/>
  <c r="AB211" i="63"/>
  <c r="AC211" i="63"/>
  <c r="AB212" i="63"/>
  <c r="AB213" i="63"/>
  <c r="AB214" i="63"/>
  <c r="AB215" i="63"/>
  <c r="AB216" i="63"/>
  <c r="AB217" i="63"/>
  <c r="B1" i="62"/>
  <c r="F1" i="62"/>
  <c r="O1" i="62"/>
  <c r="I3" i="62"/>
  <c r="J3" i="62"/>
  <c r="K3" i="62"/>
  <c r="K149" i="62" s="1"/>
  <c r="L3" i="62"/>
  <c r="M3" i="62"/>
  <c r="N3" i="62"/>
  <c r="N29" i="62" s="1"/>
  <c r="O3" i="62"/>
  <c r="P3" i="62"/>
  <c r="P53" i="62"/>
  <c r="S4" i="62"/>
  <c r="S5" i="62"/>
  <c r="S6" i="62"/>
  <c r="F3" i="62"/>
  <c r="S7" i="62"/>
  <c r="S67" i="62"/>
  <c r="E15" i="62"/>
  <c r="E16" i="62"/>
  <c r="E17" i="62" s="1"/>
  <c r="E18" i="62"/>
  <c r="E19" i="62" s="1"/>
  <c r="E20" i="62" s="1"/>
  <c r="E21" i="62" s="1"/>
  <c r="I24" i="62"/>
  <c r="J24" i="62"/>
  <c r="K24" i="62"/>
  <c r="L24" i="62"/>
  <c r="M24" i="62"/>
  <c r="N24" i="62"/>
  <c r="O24" i="62"/>
  <c r="P24" i="62"/>
  <c r="Q24" i="62"/>
  <c r="R24" i="62"/>
  <c r="S24" i="62"/>
  <c r="T24" i="62"/>
  <c r="U24" i="62"/>
  <c r="V24" i="62"/>
  <c r="W24" i="62"/>
  <c r="X24" i="62"/>
  <c r="Q25" i="62"/>
  <c r="R25" i="62"/>
  <c r="S25" i="62"/>
  <c r="T25" i="62"/>
  <c r="U25" i="62"/>
  <c r="V25" i="62"/>
  <c r="W25" i="62"/>
  <c r="X25" i="62"/>
  <c r="K29" i="62"/>
  <c r="AB30" i="62"/>
  <c r="AD30" i="62"/>
  <c r="AE30" i="62"/>
  <c r="AB31" i="62"/>
  <c r="AC31" i="62"/>
  <c r="AB32" i="62"/>
  <c r="AB33" i="62"/>
  <c r="AB34" i="62"/>
  <c r="AB35" i="62"/>
  <c r="AB36" i="62"/>
  <c r="AB37" i="62"/>
  <c r="N41" i="62"/>
  <c r="AB42" i="62"/>
  <c r="AD42" i="62"/>
  <c r="AE42" i="62"/>
  <c r="AB43" i="62"/>
  <c r="AC43" i="62"/>
  <c r="AC44" i="62"/>
  <c r="AD43" i="62"/>
  <c r="AE43" i="62"/>
  <c r="AB44" i="62"/>
  <c r="AB45" i="62"/>
  <c r="AB46" i="62"/>
  <c r="AB47" i="62"/>
  <c r="AB48" i="62"/>
  <c r="AB49" i="62"/>
  <c r="N53" i="62"/>
  <c r="AB54" i="62"/>
  <c r="AD54" i="62"/>
  <c r="AE54" i="62"/>
  <c r="AB55" i="62"/>
  <c r="AC55" i="62"/>
  <c r="AD55" i="62"/>
  <c r="AB56" i="62"/>
  <c r="AB57" i="62"/>
  <c r="AB58" i="62"/>
  <c r="AB59" i="62"/>
  <c r="AB60" i="62"/>
  <c r="AB61" i="62"/>
  <c r="N65" i="62"/>
  <c r="P65" i="62"/>
  <c r="AB66" i="62"/>
  <c r="AD66" i="62"/>
  <c r="AE66" i="62"/>
  <c r="AB67" i="62"/>
  <c r="AC67" i="62"/>
  <c r="AD67" i="62" s="1"/>
  <c r="AE67" i="62"/>
  <c r="AB68" i="62"/>
  <c r="AC68" i="62"/>
  <c r="AD68" i="62" s="1"/>
  <c r="AB69" i="62"/>
  <c r="AC69" i="62"/>
  <c r="AB70" i="62"/>
  <c r="AB71" i="62"/>
  <c r="AB72" i="62"/>
  <c r="AB73" i="62"/>
  <c r="L77" i="62"/>
  <c r="N77" i="62"/>
  <c r="AB78" i="62"/>
  <c r="AD78" i="62"/>
  <c r="AE78" i="62"/>
  <c r="AB79" i="62"/>
  <c r="AC79" i="62"/>
  <c r="AB80" i="62"/>
  <c r="AB81" i="62"/>
  <c r="AB82" i="62"/>
  <c r="AB83" i="62"/>
  <c r="AB84" i="62"/>
  <c r="AB85" i="62"/>
  <c r="N89" i="62"/>
  <c r="P89" i="62"/>
  <c r="AB90" i="62"/>
  <c r="AD90" i="62"/>
  <c r="AE90" i="62"/>
  <c r="AB91" i="62"/>
  <c r="AC91" i="62"/>
  <c r="AB92" i="62"/>
  <c r="AB93" i="62"/>
  <c r="AB94" i="62"/>
  <c r="AB95" i="62"/>
  <c r="AB96" i="62"/>
  <c r="AB97" i="62"/>
  <c r="N101" i="62"/>
  <c r="AB102" i="62"/>
  <c r="AD102" i="62"/>
  <c r="AE102" i="62"/>
  <c r="AB103" i="62"/>
  <c r="AC103" i="62"/>
  <c r="AB104" i="62"/>
  <c r="AB105" i="62"/>
  <c r="AB106" i="62"/>
  <c r="AB107" i="62"/>
  <c r="AB108" i="62"/>
  <c r="AB109" i="62"/>
  <c r="P113" i="62"/>
  <c r="AB114" i="62"/>
  <c r="AD114" i="62"/>
  <c r="AE114" i="62"/>
  <c r="S115" i="62"/>
  <c r="AB115" i="62"/>
  <c r="AC115" i="62"/>
  <c r="AC116" i="62" s="1"/>
  <c r="AE115" i="62"/>
  <c r="AB116" i="62"/>
  <c r="AB117" i="62"/>
  <c r="AB118" i="62"/>
  <c r="AB119" i="62"/>
  <c r="AB120" i="62"/>
  <c r="AB121" i="62"/>
  <c r="N125" i="62"/>
  <c r="P125" i="62"/>
  <c r="AB126" i="62"/>
  <c r="AD126" i="62"/>
  <c r="AE126" i="62"/>
  <c r="AB127" i="62"/>
  <c r="AC127" i="62"/>
  <c r="AC128" i="62" s="1"/>
  <c r="AB128" i="62"/>
  <c r="AB129" i="62"/>
  <c r="AB130" i="62"/>
  <c r="AB131" i="62"/>
  <c r="AB132" i="62"/>
  <c r="AB133" i="62"/>
  <c r="N137" i="62"/>
  <c r="P137" i="62"/>
  <c r="AB138" i="62"/>
  <c r="AD138" i="62"/>
  <c r="AE138" i="62"/>
  <c r="AB139" i="62"/>
  <c r="AC139" i="62"/>
  <c r="AD139" i="62" s="1"/>
  <c r="AB140" i="62"/>
  <c r="AC140" i="62"/>
  <c r="AB141" i="62"/>
  <c r="AB142" i="62"/>
  <c r="AB143" i="62"/>
  <c r="AB144" i="62"/>
  <c r="AB145" i="62"/>
  <c r="N149" i="62"/>
  <c r="AB150" i="62"/>
  <c r="AD150" i="62"/>
  <c r="AE150" i="62"/>
  <c r="AB151" i="62"/>
  <c r="AC151" i="62"/>
  <c r="AB152" i="62"/>
  <c r="AB153" i="62"/>
  <c r="AB154" i="62"/>
  <c r="AB155" i="62"/>
  <c r="AB156" i="62"/>
  <c r="AB157" i="62"/>
  <c r="N161" i="62"/>
  <c r="P161" i="62"/>
  <c r="AB162" i="62"/>
  <c r="AD162" i="62"/>
  <c r="AE162" i="62"/>
  <c r="AB163" i="62"/>
  <c r="AC163" i="62"/>
  <c r="AE163" i="62" s="1"/>
  <c r="AB164" i="62"/>
  <c r="AB165" i="62"/>
  <c r="AB166" i="62"/>
  <c r="AB167" i="62"/>
  <c r="AB168" i="62"/>
  <c r="AB169" i="62"/>
  <c r="K173" i="62"/>
  <c r="N173" i="62"/>
  <c r="O173" i="62"/>
  <c r="P173" i="62"/>
  <c r="AB174" i="62"/>
  <c r="AD174" i="62"/>
  <c r="AE174" i="62"/>
  <c r="AB175" i="62"/>
  <c r="AC175" i="62"/>
  <c r="AD175" i="62" s="1"/>
  <c r="AB176" i="62"/>
  <c r="AB177" i="62"/>
  <c r="AB178" i="62"/>
  <c r="AB179" i="62"/>
  <c r="AB180" i="62"/>
  <c r="AB181" i="62"/>
  <c r="K185" i="62"/>
  <c r="N185" i="62"/>
  <c r="O185" i="62"/>
  <c r="P185" i="62"/>
  <c r="AB186" i="62"/>
  <c r="AD186" i="62"/>
  <c r="AE186" i="62"/>
  <c r="S187" i="62"/>
  <c r="AB187" i="62"/>
  <c r="AC187" i="62"/>
  <c r="AE187" i="62"/>
  <c r="AB188" i="62"/>
  <c r="AB189" i="62"/>
  <c r="AB190" i="62"/>
  <c r="AB191" i="62"/>
  <c r="AB192" i="62"/>
  <c r="AB193" i="62"/>
  <c r="K197" i="62"/>
  <c r="N197" i="62"/>
  <c r="AB198" i="62"/>
  <c r="AD198" i="62"/>
  <c r="AE198" i="62"/>
  <c r="AB199" i="62"/>
  <c r="AC199" i="62"/>
  <c r="AE199" i="62" s="1"/>
  <c r="AB200" i="62"/>
  <c r="AC200" i="62"/>
  <c r="AB201" i="62"/>
  <c r="AB202" i="62"/>
  <c r="AB203" i="62"/>
  <c r="AB204" i="62"/>
  <c r="AB205" i="62"/>
  <c r="N209" i="62"/>
  <c r="P209" i="62"/>
  <c r="AB210" i="62"/>
  <c r="AD210" i="62"/>
  <c r="AE210" i="62"/>
  <c r="S211" i="62"/>
  <c r="AB211" i="62"/>
  <c r="AC211" i="62"/>
  <c r="AB212" i="62"/>
  <c r="AB213" i="62"/>
  <c r="AB214" i="62"/>
  <c r="AB215" i="62"/>
  <c r="AB216" i="62"/>
  <c r="AB217" i="62"/>
  <c r="B1" i="61"/>
  <c r="F1" i="61"/>
  <c r="O1" i="61"/>
  <c r="I3" i="61"/>
  <c r="J3" i="61"/>
  <c r="J41" i="61" s="1"/>
  <c r="K3" i="61"/>
  <c r="K29" i="61" s="1"/>
  <c r="L3" i="61"/>
  <c r="L29" i="61" s="1"/>
  <c r="M3" i="61"/>
  <c r="N3" i="61"/>
  <c r="O3" i="61"/>
  <c r="O197" i="61" s="1"/>
  <c r="P3" i="61"/>
  <c r="P53" i="61"/>
  <c r="P29" i="61"/>
  <c r="S4" i="61"/>
  <c r="S5" i="61"/>
  <c r="S6" i="61"/>
  <c r="F3" i="61" s="1"/>
  <c r="S7" i="61"/>
  <c r="E15" i="61"/>
  <c r="E16" i="61" s="1"/>
  <c r="E17" i="61" s="1"/>
  <c r="E18" i="61" s="1"/>
  <c r="E19" i="61"/>
  <c r="E20" i="61" s="1"/>
  <c r="E21" i="61"/>
  <c r="I24" i="61"/>
  <c r="Q25" i="61"/>
  <c r="J24" i="61"/>
  <c r="R25" i="61"/>
  <c r="K24" i="61"/>
  <c r="L24" i="61"/>
  <c r="M24" i="61"/>
  <c r="U25" i="61" s="1"/>
  <c r="N24" i="61"/>
  <c r="O24" i="61"/>
  <c r="P24" i="61"/>
  <c r="X25" i="61"/>
  <c r="Q24" i="61"/>
  <c r="R24" i="61"/>
  <c r="S24" i="61"/>
  <c r="T24" i="61"/>
  <c r="U24" i="61"/>
  <c r="V24" i="61"/>
  <c r="W24" i="61"/>
  <c r="X24" i="61"/>
  <c r="J29" i="61"/>
  <c r="AB30" i="61"/>
  <c r="AD30" i="61"/>
  <c r="AE30" i="61"/>
  <c r="AB31" i="61"/>
  <c r="AC31" i="61"/>
  <c r="AB32" i="61"/>
  <c r="AB33" i="61"/>
  <c r="AB34" i="61"/>
  <c r="AB35" i="61"/>
  <c r="AB36" i="61"/>
  <c r="AB37" i="61"/>
  <c r="K41" i="61"/>
  <c r="L41" i="61"/>
  <c r="AB42" i="61"/>
  <c r="AD42" i="61"/>
  <c r="AE42" i="61"/>
  <c r="AB43" i="61"/>
  <c r="AC43" i="61"/>
  <c r="AD43" i="61" s="1"/>
  <c r="AE43" i="61"/>
  <c r="AB44" i="61"/>
  <c r="AB45" i="61"/>
  <c r="AB46" i="61"/>
  <c r="AB47" i="61"/>
  <c r="AB48" i="61"/>
  <c r="AB49" i="61"/>
  <c r="L53" i="61"/>
  <c r="AB54" i="61"/>
  <c r="AD54" i="61"/>
  <c r="AE54" i="61"/>
  <c r="AB55" i="61"/>
  <c r="AC55" i="61"/>
  <c r="AB56" i="61"/>
  <c r="AB57" i="61"/>
  <c r="AB58" i="61"/>
  <c r="AB59" i="61"/>
  <c r="AB60" i="61"/>
  <c r="AB61" i="61"/>
  <c r="L65" i="61"/>
  <c r="P65" i="61"/>
  <c r="AB66" i="61"/>
  <c r="AD66" i="61"/>
  <c r="AE66" i="61"/>
  <c r="AB67" i="61"/>
  <c r="AC67" i="61"/>
  <c r="AC68" i="61" s="1"/>
  <c r="AB68" i="61"/>
  <c r="AB69" i="61"/>
  <c r="AB70" i="61"/>
  <c r="AB71" i="61"/>
  <c r="AB72" i="61"/>
  <c r="AB73" i="61"/>
  <c r="L77" i="61"/>
  <c r="P77" i="61"/>
  <c r="AB78" i="61"/>
  <c r="AD78" i="61"/>
  <c r="AE78" i="61"/>
  <c r="AB79" i="61"/>
  <c r="AC79" i="61"/>
  <c r="AC80" i="61"/>
  <c r="AD80" i="61" s="1"/>
  <c r="AD79" i="61"/>
  <c r="AE79" i="61"/>
  <c r="AB80" i="61"/>
  <c r="AB81" i="61"/>
  <c r="AB82" i="61"/>
  <c r="AB83" i="61"/>
  <c r="AB84" i="61"/>
  <c r="AB85" i="61"/>
  <c r="L89" i="61"/>
  <c r="P89" i="61"/>
  <c r="AB90" i="61"/>
  <c r="AD90" i="61"/>
  <c r="AE90" i="61"/>
  <c r="AB91" i="61"/>
  <c r="AC91" i="61"/>
  <c r="AC92" i="61" s="1"/>
  <c r="AD91" i="61"/>
  <c r="AB92" i="61"/>
  <c r="AB93" i="61"/>
  <c r="AB94" i="61"/>
  <c r="AB95" i="61"/>
  <c r="AB96" i="61"/>
  <c r="AB97" i="61"/>
  <c r="L101" i="61"/>
  <c r="P101" i="61"/>
  <c r="AB102" i="61"/>
  <c r="AD102" i="61"/>
  <c r="AE102" i="61"/>
  <c r="AB103" i="61"/>
  <c r="AC103" i="61"/>
  <c r="AD103" i="61" s="1"/>
  <c r="AB104" i="61"/>
  <c r="AB105" i="61"/>
  <c r="AB106" i="61"/>
  <c r="AB107" i="61"/>
  <c r="AB108" i="61"/>
  <c r="AB109" i="61"/>
  <c r="L113" i="61"/>
  <c r="P113" i="61"/>
  <c r="AB114" i="61"/>
  <c r="AD114" i="61"/>
  <c r="AE114" i="61"/>
  <c r="AB115" i="61"/>
  <c r="AC115" i="61"/>
  <c r="AE115" i="61"/>
  <c r="AB116" i="61"/>
  <c r="AB117" i="61"/>
  <c r="AB118" i="61"/>
  <c r="AB119" i="61"/>
  <c r="AB120" i="61"/>
  <c r="AB121" i="61"/>
  <c r="B124" i="61"/>
  <c r="K125" i="61"/>
  <c r="L125" i="61"/>
  <c r="P125" i="61"/>
  <c r="AB126" i="61"/>
  <c r="AD126" i="61"/>
  <c r="AE126" i="61"/>
  <c r="AB127" i="61"/>
  <c r="AC127" i="61"/>
  <c r="AB128" i="61"/>
  <c r="AB129" i="61"/>
  <c r="AB130" i="61"/>
  <c r="AB131" i="61"/>
  <c r="AB132" i="61"/>
  <c r="AB133" i="61"/>
  <c r="B136" i="61"/>
  <c r="L137" i="61"/>
  <c r="N137" i="61"/>
  <c r="P137" i="61"/>
  <c r="AB138" i="61"/>
  <c r="AD138" i="61"/>
  <c r="AE138" i="61"/>
  <c r="AB139" i="61"/>
  <c r="AC139" i="61"/>
  <c r="AD139" i="61" s="1"/>
  <c r="AE139" i="61"/>
  <c r="AB140" i="61"/>
  <c r="AC140" i="61"/>
  <c r="AB141" i="61"/>
  <c r="AB142" i="61"/>
  <c r="AB143" i="61"/>
  <c r="AB144" i="61"/>
  <c r="AB145" i="61"/>
  <c r="B148" i="61"/>
  <c r="J149" i="61"/>
  <c r="K149" i="61"/>
  <c r="AB150" i="61"/>
  <c r="AD150" i="61"/>
  <c r="AE150" i="61"/>
  <c r="AB151" i="61"/>
  <c r="AC151" i="61"/>
  <c r="AB152" i="61"/>
  <c r="AB153" i="61"/>
  <c r="AB154" i="61"/>
  <c r="AB155" i="61"/>
  <c r="AB156" i="61"/>
  <c r="AB157" i="61"/>
  <c r="B160" i="61"/>
  <c r="J161" i="61"/>
  <c r="L161" i="61"/>
  <c r="N161" i="61"/>
  <c r="O161" i="61"/>
  <c r="P161" i="61"/>
  <c r="AB162" i="61"/>
  <c r="AD162" i="61"/>
  <c r="AE162" i="61"/>
  <c r="S163" i="61"/>
  <c r="AB163" i="61"/>
  <c r="AC163" i="61"/>
  <c r="AD163" i="61"/>
  <c r="AE163" i="61"/>
  <c r="AB164" i="61"/>
  <c r="AC164" i="61"/>
  <c r="AE164" i="61" s="1"/>
  <c r="AB165" i="61"/>
  <c r="AC165" i="61"/>
  <c r="AE165" i="61"/>
  <c r="AB166" i="61"/>
  <c r="AB167" i="61"/>
  <c r="AB168" i="61"/>
  <c r="AB169" i="61"/>
  <c r="B172" i="61"/>
  <c r="K173" i="61"/>
  <c r="L173" i="61"/>
  <c r="P173" i="61"/>
  <c r="AB174" i="61"/>
  <c r="AD174" i="61"/>
  <c r="AE174" i="61"/>
  <c r="AB175" i="61"/>
  <c r="AC175" i="61"/>
  <c r="AB176" i="61"/>
  <c r="AC176" i="61"/>
  <c r="AE176" i="61" s="1"/>
  <c r="AB177" i="61"/>
  <c r="AB178" i="61"/>
  <c r="AB179" i="61"/>
  <c r="AB180" i="61"/>
  <c r="AB181" i="61"/>
  <c r="B184" i="61"/>
  <c r="J185" i="61"/>
  <c r="L185" i="61"/>
  <c r="P185" i="61"/>
  <c r="AB186" i="61"/>
  <c r="AD186" i="61"/>
  <c r="AE186" i="61"/>
  <c r="AB187" i="61"/>
  <c r="AC187" i="61"/>
  <c r="AE187" i="61" s="1"/>
  <c r="AB188" i="61"/>
  <c r="AB189" i="61"/>
  <c r="AB190" i="61"/>
  <c r="AB191" i="61"/>
  <c r="AB192" i="61"/>
  <c r="AB193" i="61"/>
  <c r="B196" i="61"/>
  <c r="J197" i="61"/>
  <c r="K197" i="61"/>
  <c r="AB198" i="61"/>
  <c r="AD198" i="61"/>
  <c r="AE198" i="61"/>
  <c r="S199" i="61"/>
  <c r="AB199" i="61"/>
  <c r="AC199" i="61"/>
  <c r="AB200" i="61"/>
  <c r="AB201" i="61"/>
  <c r="AB202" i="61"/>
  <c r="AB203" i="61"/>
  <c r="AB204" i="61"/>
  <c r="AB205" i="61"/>
  <c r="B208" i="61"/>
  <c r="J209" i="61"/>
  <c r="K209" i="61"/>
  <c r="L209" i="61"/>
  <c r="N209" i="61"/>
  <c r="P209" i="61"/>
  <c r="AB210" i="61"/>
  <c r="AD210" i="61"/>
  <c r="AE210" i="61"/>
  <c r="S211" i="61"/>
  <c r="AB211" i="61"/>
  <c r="AC211" i="61"/>
  <c r="AD211" i="61" s="1"/>
  <c r="AE211" i="61"/>
  <c r="AB212" i="61"/>
  <c r="AC212" i="61"/>
  <c r="AC213" i="61" s="1"/>
  <c r="AD212" i="61"/>
  <c r="AE212" i="61"/>
  <c r="AB213" i="61"/>
  <c r="AB214" i="61"/>
  <c r="AB215" i="61"/>
  <c r="AB216" i="61"/>
  <c r="AB217" i="61"/>
  <c r="B1" i="66"/>
  <c r="F1" i="66"/>
  <c r="O1" i="66"/>
  <c r="I3" i="66"/>
  <c r="I53" i="66" s="1"/>
  <c r="J3" i="66"/>
  <c r="J65" i="66" s="1"/>
  <c r="K3" i="66"/>
  <c r="L3" i="66"/>
  <c r="M3" i="66"/>
  <c r="N3" i="66"/>
  <c r="O3" i="66"/>
  <c r="P3" i="66"/>
  <c r="S4" i="66"/>
  <c r="S5" i="66"/>
  <c r="S6" i="66"/>
  <c r="F3" i="66" s="1"/>
  <c r="S7" i="66"/>
  <c r="E15" i="66"/>
  <c r="E16" i="66"/>
  <c r="E17" i="66"/>
  <c r="E18" i="66" s="1"/>
  <c r="E19" i="66" s="1"/>
  <c r="E20" i="66" s="1"/>
  <c r="E21" i="66" s="1"/>
  <c r="I24" i="66"/>
  <c r="J24" i="66"/>
  <c r="K24" i="66"/>
  <c r="L24" i="66"/>
  <c r="M24" i="66"/>
  <c r="N24" i="66"/>
  <c r="O24" i="66"/>
  <c r="P24" i="66"/>
  <c r="Q24" i="66"/>
  <c r="R24" i="66"/>
  <c r="S24" i="66"/>
  <c r="T24" i="66"/>
  <c r="U24" i="66"/>
  <c r="V24" i="66"/>
  <c r="W24" i="66"/>
  <c r="X24" i="66"/>
  <c r="Q25" i="66"/>
  <c r="R25" i="66"/>
  <c r="S25" i="66"/>
  <c r="T25" i="66"/>
  <c r="U25" i="66"/>
  <c r="V25" i="66"/>
  <c r="W25" i="66"/>
  <c r="X25" i="66"/>
  <c r="I29" i="66"/>
  <c r="J29" i="66"/>
  <c r="N29" i="66"/>
  <c r="AB30" i="66"/>
  <c r="AD30" i="66"/>
  <c r="AE30" i="66"/>
  <c r="AB31" i="66"/>
  <c r="AC31" i="66"/>
  <c r="AB32" i="66"/>
  <c r="AB33" i="66"/>
  <c r="AB34" i="66"/>
  <c r="AB35" i="66"/>
  <c r="AB36" i="66"/>
  <c r="AB37" i="66"/>
  <c r="J41" i="66"/>
  <c r="AB42" i="66"/>
  <c r="AD42" i="66"/>
  <c r="AE42" i="66"/>
  <c r="AB43" i="66"/>
  <c r="AC43" i="66"/>
  <c r="AD43" i="66" s="1"/>
  <c r="AB44" i="66"/>
  <c r="AC44" i="66"/>
  <c r="AB45" i="66"/>
  <c r="AB46" i="66"/>
  <c r="AB47" i="66"/>
  <c r="AB48" i="66"/>
  <c r="AB49" i="66"/>
  <c r="J53" i="66"/>
  <c r="AB54" i="66"/>
  <c r="AD54" i="66"/>
  <c r="AE54" i="66"/>
  <c r="S55" i="66"/>
  <c r="AB55" i="66"/>
  <c r="AC55" i="66"/>
  <c r="AB56" i="66"/>
  <c r="AB57" i="66"/>
  <c r="AB58" i="66"/>
  <c r="AB59" i="66"/>
  <c r="AB60" i="66"/>
  <c r="AB61" i="66"/>
  <c r="AB66" i="66"/>
  <c r="AD66" i="66"/>
  <c r="AE66" i="66"/>
  <c r="AB67" i="66"/>
  <c r="AC67" i="66"/>
  <c r="AB68" i="66"/>
  <c r="AB69" i="66"/>
  <c r="AB70" i="66"/>
  <c r="AB71" i="66"/>
  <c r="AB72" i="66"/>
  <c r="AB73" i="66"/>
  <c r="J77" i="66"/>
  <c r="AB78" i="66"/>
  <c r="AD78" i="66"/>
  <c r="AE78" i="66"/>
  <c r="S79" i="66"/>
  <c r="AB79" i="66"/>
  <c r="AC79" i="66"/>
  <c r="AD79" i="66"/>
  <c r="AB80" i="66"/>
  <c r="AC80" i="66"/>
  <c r="AB81" i="66"/>
  <c r="AB82" i="66"/>
  <c r="AB83" i="66"/>
  <c r="AB84" i="66"/>
  <c r="AB85" i="66"/>
  <c r="J89" i="66"/>
  <c r="K89" i="66"/>
  <c r="O89" i="66"/>
  <c r="AB90" i="66"/>
  <c r="AD90" i="66"/>
  <c r="AE90" i="66"/>
  <c r="S91" i="66"/>
  <c r="AB91" i="66"/>
  <c r="AC91" i="66"/>
  <c r="AC92" i="66" s="1"/>
  <c r="AB92" i="66"/>
  <c r="AB93" i="66"/>
  <c r="AB94" i="66"/>
  <c r="AB95" i="66"/>
  <c r="AB96" i="66"/>
  <c r="AB97" i="66"/>
  <c r="J101" i="66"/>
  <c r="K101" i="66"/>
  <c r="N101" i="66"/>
  <c r="AB102" i="66"/>
  <c r="AD102" i="66"/>
  <c r="AE102" i="66"/>
  <c r="S103" i="66"/>
  <c r="AB103" i="66"/>
  <c r="AC103" i="66"/>
  <c r="AE103" i="66" s="1"/>
  <c r="AB104" i="66"/>
  <c r="AB105" i="66"/>
  <c r="AB106" i="66"/>
  <c r="AB107" i="66"/>
  <c r="AB108" i="66"/>
  <c r="AB109" i="66"/>
  <c r="J113" i="66"/>
  <c r="N113" i="66"/>
  <c r="O113" i="66"/>
  <c r="AB114" i="66"/>
  <c r="AD114" i="66"/>
  <c r="AE114" i="66"/>
  <c r="S115" i="66"/>
  <c r="AB115" i="66"/>
  <c r="AC115" i="66"/>
  <c r="AC116" i="66" s="1"/>
  <c r="AB116" i="66"/>
  <c r="AB117" i="66"/>
  <c r="AB118" i="66"/>
  <c r="AB119" i="66"/>
  <c r="AB120" i="66"/>
  <c r="AB121" i="66"/>
  <c r="J125" i="66"/>
  <c r="O125" i="66"/>
  <c r="AB126" i="66"/>
  <c r="AD126" i="66"/>
  <c r="AE126" i="66"/>
  <c r="AB127" i="66"/>
  <c r="AC127" i="66"/>
  <c r="AD127" i="66"/>
  <c r="AE127" i="66"/>
  <c r="AB128" i="66"/>
  <c r="AC128" i="66"/>
  <c r="AC129" i="66" s="1"/>
  <c r="AB129" i="66"/>
  <c r="AB130" i="66"/>
  <c r="AC130" i="66"/>
  <c r="AB131" i="66"/>
  <c r="AB132" i="66"/>
  <c r="AB133" i="66"/>
  <c r="J137" i="66"/>
  <c r="N137" i="66"/>
  <c r="O137" i="66"/>
  <c r="AB138" i="66"/>
  <c r="AD138" i="66"/>
  <c r="AE138" i="66"/>
  <c r="S139" i="66"/>
  <c r="AB139" i="66"/>
  <c r="AC139" i="66"/>
  <c r="AB140" i="66"/>
  <c r="AB141" i="66"/>
  <c r="AB142" i="66"/>
  <c r="AB143" i="66"/>
  <c r="AB144" i="66"/>
  <c r="AB145" i="66"/>
  <c r="B148" i="66"/>
  <c r="I149" i="66"/>
  <c r="J149" i="66"/>
  <c r="K149" i="66"/>
  <c r="M149" i="66"/>
  <c r="N149" i="66"/>
  <c r="O149" i="66"/>
  <c r="P149" i="66"/>
  <c r="AB150" i="66"/>
  <c r="AD150" i="66"/>
  <c r="AE150" i="66"/>
  <c r="S151" i="66"/>
  <c r="AB151" i="66"/>
  <c r="AC151" i="66"/>
  <c r="AB152" i="66"/>
  <c r="AB153" i="66"/>
  <c r="AB154" i="66"/>
  <c r="AB155" i="66"/>
  <c r="AB156" i="66"/>
  <c r="AB157" i="66"/>
  <c r="B160" i="66"/>
  <c r="J161" i="66"/>
  <c r="K161" i="66"/>
  <c r="N161" i="66"/>
  <c r="O161" i="66"/>
  <c r="AB162" i="66"/>
  <c r="AD162" i="66"/>
  <c r="AE162" i="66"/>
  <c r="S163" i="66"/>
  <c r="AB163" i="66"/>
  <c r="AC163" i="66"/>
  <c r="AD163" i="66" s="1"/>
  <c r="AB164" i="66"/>
  <c r="AB165" i="66"/>
  <c r="AB166" i="66"/>
  <c r="AB167" i="66"/>
  <c r="AB168" i="66"/>
  <c r="AB169" i="66"/>
  <c r="B172" i="66"/>
  <c r="J173" i="66"/>
  <c r="K173" i="66"/>
  <c r="N173" i="66"/>
  <c r="O173" i="66"/>
  <c r="AB174" i="66"/>
  <c r="AD174" i="66"/>
  <c r="AE174" i="66"/>
  <c r="S175" i="66"/>
  <c r="AB175" i="66"/>
  <c r="AC175" i="66"/>
  <c r="AE175" i="66"/>
  <c r="AD175" i="66"/>
  <c r="AB176" i="66"/>
  <c r="AC176" i="66"/>
  <c r="AB177" i="66"/>
  <c r="AB178" i="66"/>
  <c r="AB179" i="66"/>
  <c r="AB180" i="66"/>
  <c r="AB181" i="66"/>
  <c r="B184" i="66"/>
  <c r="J185" i="66"/>
  <c r="K185" i="66"/>
  <c r="N185" i="66"/>
  <c r="O185" i="66"/>
  <c r="AB186" i="66"/>
  <c r="AD186" i="66"/>
  <c r="AE186" i="66"/>
  <c r="S187" i="66"/>
  <c r="AB187" i="66"/>
  <c r="AC187" i="66"/>
  <c r="AE187" i="66" s="1"/>
  <c r="AB188" i="66"/>
  <c r="AB189" i="66"/>
  <c r="AB190" i="66"/>
  <c r="AB191" i="66"/>
  <c r="AB192" i="66"/>
  <c r="AB193" i="66"/>
  <c r="B196" i="66"/>
  <c r="J197" i="66"/>
  <c r="K197" i="66"/>
  <c r="M197" i="66"/>
  <c r="N197" i="66"/>
  <c r="O197" i="66"/>
  <c r="AB198" i="66"/>
  <c r="AD198" i="66"/>
  <c r="AE198" i="66"/>
  <c r="S199" i="66"/>
  <c r="AB199" i="66"/>
  <c r="AC199" i="66"/>
  <c r="AC200" i="66"/>
  <c r="AB200" i="66"/>
  <c r="AB201" i="66"/>
  <c r="AB202" i="66"/>
  <c r="AB203" i="66"/>
  <c r="AB204" i="66"/>
  <c r="AB205" i="66"/>
  <c r="B208" i="66"/>
  <c r="J209" i="66"/>
  <c r="K209" i="66"/>
  <c r="N209" i="66"/>
  <c r="O209" i="66"/>
  <c r="P209" i="66"/>
  <c r="AB210" i="66"/>
  <c r="AD210" i="66"/>
  <c r="AE210" i="66"/>
  <c r="S211" i="66"/>
  <c r="AB211" i="66"/>
  <c r="AC211" i="66"/>
  <c r="AC212" i="66" s="1"/>
  <c r="AB212" i="66"/>
  <c r="AB213" i="66"/>
  <c r="AB214" i="66"/>
  <c r="AB215" i="66"/>
  <c r="AB216" i="66"/>
  <c r="AB217" i="66"/>
  <c r="B11" i="36"/>
  <c r="B14" i="36"/>
  <c r="D5" i="6"/>
  <c r="E5" i="6"/>
  <c r="F5" i="6"/>
  <c r="G5" i="6"/>
  <c r="H5" i="6"/>
  <c r="I5" i="6"/>
  <c r="O6" i="6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D28" i="6"/>
  <c r="E28" i="6"/>
  <c r="F28" i="6"/>
  <c r="G28" i="6"/>
  <c r="H28" i="6"/>
  <c r="I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D3" i="16"/>
  <c r="D30" i="16" s="1"/>
  <c r="E3" i="16"/>
  <c r="E30" i="16" s="1"/>
  <c r="F3" i="16"/>
  <c r="G3" i="16"/>
  <c r="G30" i="16" s="1"/>
  <c r="H3" i="16"/>
  <c r="H35" i="16" s="1"/>
  <c r="I3" i="16"/>
  <c r="I35" i="16" s="1"/>
  <c r="J3" i="16"/>
  <c r="C14" i="16"/>
  <c r="C15" i="16"/>
  <c r="C16" i="16"/>
  <c r="C17" i="16"/>
  <c r="C18" i="16"/>
  <c r="C19" i="16"/>
  <c r="C20" i="16"/>
  <c r="I20" i="16"/>
  <c r="I10" i="16" s="1"/>
  <c r="C32" i="16"/>
  <c r="E35" i="16"/>
  <c r="D40" i="16"/>
  <c r="E40" i="16"/>
  <c r="J40" i="16"/>
  <c r="M89" i="66"/>
  <c r="M101" i="66"/>
  <c r="M113" i="66"/>
  <c r="M125" i="66"/>
  <c r="M137" i="66"/>
  <c r="M185" i="66"/>
  <c r="M173" i="66"/>
  <c r="M161" i="66"/>
  <c r="M209" i="66"/>
  <c r="I113" i="66"/>
  <c r="I173" i="66"/>
  <c r="AA31" i="62"/>
  <c r="W31" i="62" s="1"/>
  <c r="AA43" i="62"/>
  <c r="W43" i="62" s="1"/>
  <c r="AA91" i="62"/>
  <c r="W91" i="62" s="1"/>
  <c r="AA115" i="62"/>
  <c r="W115" i="62" s="1"/>
  <c r="AA151" i="62"/>
  <c r="W151" i="62" s="1"/>
  <c r="AA163" i="62"/>
  <c r="W163" i="62" s="1"/>
  <c r="AA179" i="62"/>
  <c r="W179" i="62" s="1"/>
  <c r="AA46" i="62"/>
  <c r="W46" i="62" s="1"/>
  <c r="AA56" i="62"/>
  <c r="W56" i="62" s="1"/>
  <c r="AA73" i="62"/>
  <c r="W73" i="62" s="1"/>
  <c r="AA165" i="62"/>
  <c r="W165" i="62" s="1"/>
  <c r="AA34" i="62"/>
  <c r="W34" i="62" s="1"/>
  <c r="AA48" i="62"/>
  <c r="W48" i="62" s="1"/>
  <c r="AA140" i="62"/>
  <c r="W140" i="62" s="1"/>
  <c r="AA186" i="62"/>
  <c r="W186" i="62" s="1"/>
  <c r="AA192" i="62"/>
  <c r="W192" i="62" s="1"/>
  <c r="AA84" i="62"/>
  <c r="W84" i="62" s="1"/>
  <c r="AA118" i="62"/>
  <c r="W118" i="62" s="1"/>
  <c r="AA176" i="62"/>
  <c r="W176" i="62" s="1"/>
  <c r="C57" i="3"/>
  <c r="P149" i="61"/>
  <c r="P197" i="61"/>
  <c r="L149" i="61"/>
  <c r="L197" i="61"/>
  <c r="AA204" i="61"/>
  <c r="W204" i="61" s="1"/>
  <c r="AA181" i="61"/>
  <c r="W181" i="61" s="1"/>
  <c r="AA155" i="61"/>
  <c r="W155" i="61" s="1"/>
  <c r="J137" i="61"/>
  <c r="N113" i="61"/>
  <c r="J113" i="61"/>
  <c r="N101" i="61"/>
  <c r="J101" i="61"/>
  <c r="N89" i="61"/>
  <c r="J89" i="61"/>
  <c r="N77" i="61"/>
  <c r="J77" i="61"/>
  <c r="N65" i="61"/>
  <c r="J65" i="61"/>
  <c r="N53" i="61"/>
  <c r="J53" i="61"/>
  <c r="M65" i="62"/>
  <c r="M113" i="62"/>
  <c r="M161" i="62"/>
  <c r="M209" i="62"/>
  <c r="M53" i="62"/>
  <c r="M101" i="62"/>
  <c r="M149" i="62"/>
  <c r="M197" i="62"/>
  <c r="M41" i="62"/>
  <c r="M89" i="62"/>
  <c r="M137" i="62"/>
  <c r="M185" i="62"/>
  <c r="I149" i="62"/>
  <c r="AA214" i="61"/>
  <c r="W214" i="61" s="1"/>
  <c r="AA180" i="61"/>
  <c r="W180" i="61" s="1"/>
  <c r="AA163" i="61"/>
  <c r="W163" i="61" s="1"/>
  <c r="AA116" i="62"/>
  <c r="W116" i="62" s="1"/>
  <c r="N125" i="61"/>
  <c r="N173" i="61"/>
  <c r="J125" i="61"/>
  <c r="J173" i="61"/>
  <c r="AA199" i="61"/>
  <c r="W199" i="61" s="1"/>
  <c r="AA93" i="61"/>
  <c r="W93" i="61" s="1"/>
  <c r="AA69" i="61"/>
  <c r="W69" i="61" s="1"/>
  <c r="AA37" i="61"/>
  <c r="W37" i="61" s="1"/>
  <c r="AA59" i="63"/>
  <c r="W59" i="63" s="1"/>
  <c r="K209" i="62"/>
  <c r="P197" i="62"/>
  <c r="L197" i="62"/>
  <c r="K161" i="62"/>
  <c r="P149" i="62"/>
  <c r="L149" i="62"/>
  <c r="K113" i="62"/>
  <c r="P101" i="62"/>
  <c r="L101" i="62"/>
  <c r="K65" i="62"/>
  <c r="AA58" i="65"/>
  <c r="W58" i="65" s="1"/>
  <c r="AA31" i="65"/>
  <c r="W31" i="65" s="1"/>
  <c r="AA46" i="65"/>
  <c r="W46" i="65" s="1"/>
  <c r="AA68" i="65"/>
  <c r="W68" i="65" s="1"/>
  <c r="AA72" i="65"/>
  <c r="W72" i="65" s="1"/>
  <c r="AA90" i="65"/>
  <c r="W90" i="65" s="1"/>
  <c r="AA105" i="65"/>
  <c r="W105" i="65" s="1"/>
  <c r="AA30" i="65"/>
  <c r="W30" i="65" s="1"/>
  <c r="AA45" i="65"/>
  <c r="W45" i="65" s="1"/>
  <c r="AA60" i="65"/>
  <c r="W60" i="65" s="1"/>
  <c r="AA71" i="65"/>
  <c r="W71" i="65" s="1"/>
  <c r="AA78" i="65"/>
  <c r="W78" i="65" s="1"/>
  <c r="AA93" i="65"/>
  <c r="W93" i="65" s="1"/>
  <c r="AA108" i="65"/>
  <c r="W108" i="65" s="1"/>
  <c r="AA85" i="65"/>
  <c r="W85" i="65" s="1"/>
  <c r="AA92" i="65"/>
  <c r="W92" i="65" s="1"/>
  <c r="AA103" i="65"/>
  <c r="W103" i="65" s="1"/>
  <c r="AA119" i="65"/>
  <c r="W119" i="65" s="1"/>
  <c r="AA131" i="65"/>
  <c r="W131" i="65" s="1"/>
  <c r="AA139" i="65"/>
  <c r="W139" i="65" s="1"/>
  <c r="AA151" i="65"/>
  <c r="W151" i="65" s="1"/>
  <c r="AA155" i="65"/>
  <c r="W155" i="65" s="1"/>
  <c r="AA167" i="65"/>
  <c r="W167" i="65" s="1"/>
  <c r="AA175" i="65"/>
  <c r="W175" i="65" s="1"/>
  <c r="AA191" i="65"/>
  <c r="W191" i="65" s="1"/>
  <c r="AA80" i="65"/>
  <c r="W80" i="65" s="1"/>
  <c r="AA126" i="65"/>
  <c r="W126" i="65" s="1"/>
  <c r="AA132" i="65"/>
  <c r="W132" i="65" s="1"/>
  <c r="AA141" i="65"/>
  <c r="W141" i="65" s="1"/>
  <c r="AA166" i="65"/>
  <c r="W166" i="65" s="1"/>
  <c r="AA180" i="65"/>
  <c r="W180" i="65" s="1"/>
  <c r="AA193" i="65"/>
  <c r="W193" i="65" s="1"/>
  <c r="AA203" i="65"/>
  <c r="W203" i="65" s="1"/>
  <c r="AA73" i="65"/>
  <c r="W73" i="65" s="1"/>
  <c r="AA114" i="65"/>
  <c r="W114" i="65" s="1"/>
  <c r="AA120" i="65"/>
  <c r="W120" i="65" s="1"/>
  <c r="AA129" i="65"/>
  <c r="W129" i="65" s="1"/>
  <c r="AA154" i="65"/>
  <c r="W154" i="65" s="1"/>
  <c r="AA168" i="65"/>
  <c r="W168" i="65" s="1"/>
  <c r="AA181" i="65"/>
  <c r="W181" i="65" s="1"/>
  <c r="AA202" i="65"/>
  <c r="W202" i="65" s="1"/>
  <c r="AA214" i="65"/>
  <c r="W214" i="65" s="1"/>
  <c r="AA32" i="65"/>
  <c r="W32" i="65" s="1"/>
  <c r="AA84" i="65"/>
  <c r="W84" i="65" s="1"/>
  <c r="AA142" i="65"/>
  <c r="W142" i="65" s="1"/>
  <c r="AA150" i="65"/>
  <c r="W150" i="65" s="1"/>
  <c r="AA165" i="65"/>
  <c r="W165" i="65" s="1"/>
  <c r="AA190" i="65"/>
  <c r="W190" i="65" s="1"/>
  <c r="AA198" i="65"/>
  <c r="W198" i="65" s="1"/>
  <c r="AA213" i="65"/>
  <c r="W213" i="65" s="1"/>
  <c r="P53" i="65"/>
  <c r="P101" i="65"/>
  <c r="P41" i="65"/>
  <c r="P89" i="65"/>
  <c r="P29" i="65"/>
  <c r="P77" i="65"/>
  <c r="L53" i="65"/>
  <c r="L101" i="65"/>
  <c r="L41" i="65"/>
  <c r="L89" i="65"/>
  <c r="L29" i="65"/>
  <c r="L77" i="65"/>
  <c r="AA49" i="64"/>
  <c r="W49" i="64" s="1"/>
  <c r="AA70" i="65"/>
  <c r="W70" i="65" s="1"/>
  <c r="AA55" i="65"/>
  <c r="W55" i="65" s="1"/>
  <c r="AA37" i="65"/>
  <c r="W37" i="65" s="1"/>
  <c r="P149" i="29"/>
  <c r="P161" i="29"/>
  <c r="L29" i="29"/>
  <c r="L41" i="29"/>
  <c r="L53" i="29"/>
  <c r="L65" i="29"/>
  <c r="L77" i="29"/>
  <c r="L89" i="29"/>
  <c r="L149" i="29"/>
  <c r="L161" i="29"/>
  <c r="L173" i="29"/>
  <c r="L185" i="29"/>
  <c r="L197" i="29"/>
  <c r="L209" i="29"/>
  <c r="AA31" i="29"/>
  <c r="W31" i="29" s="1"/>
  <c r="AA35" i="29"/>
  <c r="W35" i="29" s="1"/>
  <c r="AA43" i="29"/>
  <c r="W43" i="29" s="1"/>
  <c r="AA47" i="29"/>
  <c r="W47" i="29" s="1"/>
  <c r="AA55" i="29"/>
  <c r="W55" i="29" s="1"/>
  <c r="AA59" i="29"/>
  <c r="W59" i="29" s="1"/>
  <c r="AA67" i="29"/>
  <c r="W67" i="29" s="1"/>
  <c r="AA71" i="29"/>
  <c r="W71" i="29" s="1"/>
  <c r="AA79" i="29"/>
  <c r="W79" i="29" s="1"/>
  <c r="AA83" i="29"/>
  <c r="W83" i="29" s="1"/>
  <c r="AA91" i="29"/>
  <c r="W91" i="29" s="1"/>
  <c r="AA95" i="29"/>
  <c r="W95" i="29" s="1"/>
  <c r="AA103" i="29"/>
  <c r="W103" i="29" s="1"/>
  <c r="AA107" i="29"/>
  <c r="W107" i="29" s="1"/>
  <c r="AA115" i="29"/>
  <c r="W115" i="29" s="1"/>
  <c r="AA119" i="29"/>
  <c r="W119" i="29" s="1"/>
  <c r="AA127" i="29"/>
  <c r="W127" i="29" s="1"/>
  <c r="AA131" i="29"/>
  <c r="W131" i="29" s="1"/>
  <c r="AA139" i="29"/>
  <c r="W139" i="29" s="1"/>
  <c r="AA143" i="29"/>
  <c r="W143" i="29" s="1"/>
  <c r="AA30" i="29"/>
  <c r="W30" i="29" s="1"/>
  <c r="AA34" i="29"/>
  <c r="W34" i="29" s="1"/>
  <c r="AA42" i="29"/>
  <c r="AA46" i="29"/>
  <c r="W46" i="29"/>
  <c r="AA54" i="29"/>
  <c r="W54" i="29"/>
  <c r="AA58" i="29"/>
  <c r="W58" i="29"/>
  <c r="AA66" i="29"/>
  <c r="W66" i="29"/>
  <c r="AA70" i="29"/>
  <c r="W70" i="29"/>
  <c r="AA78" i="29"/>
  <c r="W78" i="29"/>
  <c r="AA82" i="29"/>
  <c r="W82" i="29"/>
  <c r="AA90" i="29"/>
  <c r="W90" i="29"/>
  <c r="AA94" i="29"/>
  <c r="W94" i="29"/>
  <c r="AA102" i="29"/>
  <c r="W102" i="29"/>
  <c r="AA106" i="29"/>
  <c r="W106" i="29"/>
  <c r="AA114" i="29"/>
  <c r="W114" i="29"/>
  <c r="AA118" i="29"/>
  <c r="W118" i="29"/>
  <c r="AA126" i="29"/>
  <c r="W126" i="29"/>
  <c r="AA130" i="29"/>
  <c r="W130" i="29"/>
  <c r="AA138" i="29"/>
  <c r="W138" i="29"/>
  <c r="AA142" i="29"/>
  <c r="W142" i="29"/>
  <c r="W42" i="29"/>
  <c r="H30" i="16"/>
  <c r="H40" i="16"/>
  <c r="J65" i="62"/>
  <c r="J149" i="62"/>
  <c r="J173" i="62"/>
  <c r="J89" i="62"/>
  <c r="J113" i="62"/>
  <c r="J197" i="62"/>
  <c r="J41" i="62"/>
  <c r="J53" i="62"/>
  <c r="J77" i="62"/>
  <c r="J137" i="62"/>
  <c r="O53" i="66"/>
  <c r="P41" i="61"/>
  <c r="AA37" i="62"/>
  <c r="W37" i="62"/>
  <c r="AA162" i="62"/>
  <c r="W162" i="62"/>
  <c r="AA205" i="62"/>
  <c r="W205" i="62"/>
  <c r="AA58" i="62"/>
  <c r="W58" i="62" s="1"/>
  <c r="AA120" i="62"/>
  <c r="W120" i="62"/>
  <c r="AA57" i="61"/>
  <c r="W57" i="61" s="1"/>
  <c r="O77" i="62"/>
  <c r="O29" i="62"/>
  <c r="O29" i="64"/>
  <c r="O41" i="64"/>
  <c r="O65" i="64"/>
  <c r="O89" i="64"/>
  <c r="O113" i="64"/>
  <c r="O137" i="64"/>
  <c r="O161" i="64"/>
  <c r="Q25" i="64"/>
  <c r="P53" i="64"/>
  <c r="P77" i="64"/>
  <c r="P101" i="64"/>
  <c r="P125" i="64"/>
  <c r="P149" i="64"/>
  <c r="P173" i="64"/>
  <c r="L53" i="64"/>
  <c r="L77" i="64"/>
  <c r="L101" i="64"/>
  <c r="L125" i="64"/>
  <c r="L149" i="64"/>
  <c r="L173" i="64"/>
  <c r="AA82" i="63"/>
  <c r="W82" i="63" s="1"/>
  <c r="O197" i="64"/>
  <c r="O173" i="64"/>
  <c r="O101" i="64"/>
  <c r="O53" i="64"/>
  <c r="M53" i="64"/>
  <c r="M77" i="64"/>
  <c r="M101" i="64"/>
  <c r="M125" i="64"/>
  <c r="M149" i="64"/>
  <c r="M173" i="64"/>
  <c r="M29" i="64"/>
  <c r="M185" i="64"/>
  <c r="M197" i="64"/>
  <c r="M209" i="64"/>
  <c r="I29" i="64"/>
  <c r="I53" i="64"/>
  <c r="I77" i="64"/>
  <c r="I101" i="64"/>
  <c r="I125" i="64"/>
  <c r="I149" i="64"/>
  <c r="I173" i="64"/>
  <c r="I185" i="64"/>
  <c r="I197" i="64"/>
  <c r="I209" i="64"/>
  <c r="K77" i="62"/>
  <c r="K53" i="62"/>
  <c r="K41" i="62"/>
  <c r="AA193" i="63"/>
  <c r="W193" i="63" s="1"/>
  <c r="P185" i="63"/>
  <c r="O209" i="64"/>
  <c r="O185" i="64"/>
  <c r="P113" i="64"/>
  <c r="L89" i="64"/>
  <c r="P65" i="64"/>
  <c r="L41" i="64"/>
  <c r="P29" i="64"/>
  <c r="J197" i="64"/>
  <c r="J65" i="64"/>
  <c r="J161" i="64"/>
  <c r="AA130" i="65"/>
  <c r="W130" i="65"/>
  <c r="AA157" i="65"/>
  <c r="W157" i="65"/>
  <c r="AA47" i="65"/>
  <c r="W47" i="65"/>
  <c r="AA192" i="65"/>
  <c r="W192" i="65"/>
  <c r="AA178" i="65"/>
  <c r="W178" i="65"/>
  <c r="AA144" i="65"/>
  <c r="W144" i="65"/>
  <c r="AA186" i="65"/>
  <c r="W186" i="65"/>
  <c r="AA215" i="65"/>
  <c r="W215" i="65"/>
  <c r="AA216" i="65"/>
  <c r="W216" i="65"/>
  <c r="I41" i="65"/>
  <c r="I77" i="65"/>
  <c r="I101" i="65"/>
  <c r="I65" i="65"/>
  <c r="I149" i="65"/>
  <c r="I161" i="65"/>
  <c r="I185" i="65"/>
  <c r="I53" i="65"/>
  <c r="I197" i="65"/>
  <c r="AA205" i="63"/>
  <c r="W205" i="63"/>
  <c r="P101" i="63"/>
  <c r="O125" i="64"/>
  <c r="L113" i="64"/>
  <c r="L65" i="64"/>
  <c r="M29" i="65"/>
  <c r="M41" i="65"/>
  <c r="M65" i="65"/>
  <c r="M89" i="65"/>
  <c r="M149" i="65"/>
  <c r="M161" i="65"/>
  <c r="M185" i="65"/>
  <c r="E3" i="15"/>
  <c r="AA215" i="29"/>
  <c r="W215" i="29" s="1"/>
  <c r="AA201" i="29"/>
  <c r="W201" i="29"/>
  <c r="AA200" i="29"/>
  <c r="W200" i="29"/>
  <c r="K185" i="29"/>
  <c r="AA180" i="29"/>
  <c r="W180" i="29"/>
  <c r="K173" i="29"/>
  <c r="AA168" i="29"/>
  <c r="W168" i="29" s="1"/>
  <c r="AA165" i="29"/>
  <c r="W165" i="29" s="1"/>
  <c r="AA164" i="29"/>
  <c r="W164" i="29" s="1"/>
  <c r="AA163" i="29"/>
  <c r="W163" i="29" s="1"/>
  <c r="AA162" i="29"/>
  <c r="W162" i="29" s="1"/>
  <c r="I161" i="29"/>
  <c r="M149" i="29"/>
  <c r="AA145" i="29"/>
  <c r="W145" i="29" s="1"/>
  <c r="M89" i="29"/>
  <c r="M65" i="29"/>
  <c r="M41" i="29"/>
  <c r="I29" i="29"/>
  <c r="G3" i="15"/>
  <c r="C3" i="15"/>
  <c r="AA216" i="29"/>
  <c r="W216" i="29" s="1"/>
  <c r="M209" i="29"/>
  <c r="AA205" i="29"/>
  <c r="W205" i="29"/>
  <c r="AA203" i="29"/>
  <c r="W203" i="29"/>
  <c r="AA202" i="29"/>
  <c r="W202" i="29"/>
  <c r="M197" i="29"/>
  <c r="AA193" i="29"/>
  <c r="W193" i="29" s="1"/>
  <c r="AA191" i="29"/>
  <c r="W191" i="29" s="1"/>
  <c r="AA190" i="29"/>
  <c r="W190" i="29" s="1"/>
  <c r="AA187" i="29"/>
  <c r="W187" i="29" s="1"/>
  <c r="AA186" i="29"/>
  <c r="W186" i="29" s="1"/>
  <c r="I185" i="29"/>
  <c r="AA175" i="29"/>
  <c r="W175" i="29"/>
  <c r="AA174" i="29"/>
  <c r="W174" i="29"/>
  <c r="K161" i="29"/>
  <c r="O149" i="29"/>
  <c r="M77" i="29"/>
  <c r="C37" i="68"/>
  <c r="D37" i="68"/>
  <c r="B37" i="68"/>
  <c r="B24" i="68"/>
  <c r="D24" i="68"/>
  <c r="C24" i="68"/>
  <c r="AA83" i="66"/>
  <c r="W83" i="66" s="1"/>
  <c r="AA107" i="66"/>
  <c r="W107" i="66"/>
  <c r="AA60" i="66"/>
  <c r="W60" i="66" s="1"/>
  <c r="AA57" i="66"/>
  <c r="W57" i="66" s="1"/>
  <c r="AA114" i="66"/>
  <c r="W114" i="66" s="1"/>
  <c r="AA157" i="66"/>
  <c r="W157" i="66"/>
  <c r="AA212" i="66"/>
  <c r="W212" i="66" s="1"/>
  <c r="AA70" i="66"/>
  <c r="W70" i="66" s="1"/>
  <c r="AA117" i="66"/>
  <c r="W117" i="66" s="1"/>
  <c r="AA156" i="66"/>
  <c r="W156" i="66" s="1"/>
  <c r="AA211" i="66"/>
  <c r="W211" i="66" s="1"/>
  <c r="AA116" i="66"/>
  <c r="W116" i="66" s="1"/>
  <c r="AA35" i="66"/>
  <c r="W35" i="66" s="1"/>
  <c r="AA43" i="66"/>
  <c r="W43" i="66" s="1"/>
  <c r="AA103" i="66"/>
  <c r="W103" i="66" s="1"/>
  <c r="AA48" i="66"/>
  <c r="W48" i="66" s="1"/>
  <c r="AA45" i="66"/>
  <c r="W45" i="66" s="1"/>
  <c r="AA94" i="66"/>
  <c r="W94" i="66" s="1"/>
  <c r="AA142" i="66"/>
  <c r="W142" i="66" s="1"/>
  <c r="AA201" i="66"/>
  <c r="W201" i="66" s="1"/>
  <c r="AA215" i="66"/>
  <c r="W215" i="66" s="1"/>
  <c r="AA66" i="66"/>
  <c r="W66" i="66" s="1"/>
  <c r="AA105" i="66"/>
  <c r="W105" i="66" s="1"/>
  <c r="AA145" i="66"/>
  <c r="W145" i="66" s="1"/>
  <c r="AA193" i="66"/>
  <c r="W193" i="66" s="1"/>
  <c r="AA104" i="66"/>
  <c r="W104" i="66" s="1"/>
  <c r="AA140" i="66"/>
  <c r="W140" i="66" s="1"/>
  <c r="AA166" i="66"/>
  <c r="W166" i="66" s="1"/>
  <c r="AA210" i="66"/>
  <c r="W210" i="66" s="1"/>
  <c r="AA67" i="66"/>
  <c r="W67" i="66" s="1"/>
  <c r="AA213" i="66"/>
  <c r="W213" i="66" s="1"/>
  <c r="AA143" i="66"/>
  <c r="W143" i="66" s="1"/>
  <c r="AA69" i="66"/>
  <c r="W69" i="66" s="1"/>
  <c r="AA168" i="66"/>
  <c r="W168" i="66" s="1"/>
  <c r="AA42" i="66"/>
  <c r="W42" i="66" s="1"/>
  <c r="AA129" i="66"/>
  <c r="W129" i="66" s="1"/>
  <c r="AA92" i="66"/>
  <c r="W92" i="66" s="1"/>
  <c r="AA151" i="66"/>
  <c r="W151" i="66" s="1"/>
  <c r="AA150" i="66"/>
  <c r="W150" i="66" s="1"/>
  <c r="AA202" i="66"/>
  <c r="W202" i="66" s="1"/>
  <c r="AA33" i="66"/>
  <c r="W33" i="66" s="1"/>
  <c r="AA130" i="66"/>
  <c r="W130" i="66" s="1"/>
  <c r="AA174" i="66"/>
  <c r="W174" i="66" s="1"/>
  <c r="AA93" i="66"/>
  <c r="W93" i="66" s="1"/>
  <c r="AA178" i="66"/>
  <c r="W178" i="66" s="1"/>
  <c r="AA128" i="66"/>
  <c r="W128" i="66" s="1"/>
  <c r="AA192" i="66"/>
  <c r="W192" i="66" s="1"/>
  <c r="AA31" i="66"/>
  <c r="W31" i="66" s="1"/>
  <c r="AA79" i="66"/>
  <c r="W79" i="66" s="1"/>
  <c r="AA91" i="66"/>
  <c r="W91" i="66" s="1"/>
  <c r="AA180" i="66"/>
  <c r="W180" i="66" s="1"/>
  <c r="AA72" i="66"/>
  <c r="W72" i="66" s="1"/>
  <c r="AA126" i="66"/>
  <c r="W126" i="66" s="1"/>
  <c r="AA141" i="66"/>
  <c r="W141" i="66" s="1"/>
  <c r="AA82" i="66"/>
  <c r="W82" i="66" s="1"/>
  <c r="AA181" i="66"/>
  <c r="W181" i="66" s="1"/>
  <c r="AA55" i="66"/>
  <c r="W55" i="66" s="1"/>
  <c r="AA116" i="63"/>
  <c r="W116" i="63" s="1"/>
  <c r="AA73" i="63"/>
  <c r="W73" i="63" s="1"/>
  <c r="AA121" i="63"/>
  <c r="W121" i="63" s="1"/>
  <c r="AA36" i="63"/>
  <c r="W36" i="63" s="1"/>
  <c r="AA84" i="63"/>
  <c r="W84" i="63" s="1"/>
  <c r="AA55" i="63"/>
  <c r="W55" i="63" s="1"/>
  <c r="AA91" i="63"/>
  <c r="W91" i="63" s="1"/>
  <c r="AA131" i="63"/>
  <c r="W131" i="63" s="1"/>
  <c r="AA191" i="63"/>
  <c r="W191" i="63" s="1"/>
  <c r="AA214" i="63"/>
  <c r="W214" i="63" s="1"/>
  <c r="AA190" i="63"/>
  <c r="W190" i="63" s="1"/>
  <c r="AA152" i="63"/>
  <c r="W152" i="63" s="1"/>
  <c r="AA126" i="63"/>
  <c r="W126" i="63" s="1"/>
  <c r="AA30" i="63"/>
  <c r="W30" i="63" s="1"/>
  <c r="AA169" i="63"/>
  <c r="W169" i="63" s="1"/>
  <c r="AA153" i="63"/>
  <c r="W153" i="63" s="1"/>
  <c r="AA90" i="63"/>
  <c r="W90" i="63" s="1"/>
  <c r="AA162" i="63"/>
  <c r="W162" i="63" s="1"/>
  <c r="AA144" i="63"/>
  <c r="W144" i="63" s="1"/>
  <c r="AA138" i="63"/>
  <c r="W138" i="63" s="1"/>
  <c r="AA104" i="63"/>
  <c r="W104" i="63" s="1"/>
  <c r="AA58" i="63"/>
  <c r="W58" i="63" s="1"/>
  <c r="AA61" i="63"/>
  <c r="W61" i="63" s="1"/>
  <c r="AA109" i="63"/>
  <c r="W109" i="63" s="1"/>
  <c r="AA32" i="63"/>
  <c r="W32" i="63" s="1"/>
  <c r="AA80" i="63"/>
  <c r="W80" i="63" s="1"/>
  <c r="AA43" i="63"/>
  <c r="W43" i="63" s="1"/>
  <c r="AA79" i="63"/>
  <c r="W79" i="63" s="1"/>
  <c r="AA127" i="63"/>
  <c r="W127" i="63" s="1"/>
  <c r="AA175" i="63"/>
  <c r="W175" i="63" s="1"/>
  <c r="AA198" i="63"/>
  <c r="W198" i="63" s="1"/>
  <c r="AA181" i="63"/>
  <c r="W181" i="63" s="1"/>
  <c r="AA166" i="63"/>
  <c r="W166" i="63" s="1"/>
  <c r="AA102" i="63"/>
  <c r="W102" i="63" s="1"/>
  <c r="AA66" i="63"/>
  <c r="W66" i="63" s="1"/>
  <c r="AA216" i="63"/>
  <c r="W216" i="63" s="1"/>
  <c r="AA201" i="63"/>
  <c r="W201" i="63" s="1"/>
  <c r="AA189" i="63"/>
  <c r="W189" i="63" s="1"/>
  <c r="AA177" i="63"/>
  <c r="W177" i="63" s="1"/>
  <c r="AA154" i="63"/>
  <c r="W154" i="63" s="1"/>
  <c r="AA94" i="63"/>
  <c r="W94" i="63" s="1"/>
  <c r="AA174" i="63"/>
  <c r="W174" i="63" s="1"/>
  <c r="AA150" i="63"/>
  <c r="W150" i="63" s="1"/>
  <c r="AA140" i="63"/>
  <c r="W140" i="63" s="1"/>
  <c r="AA114" i="63"/>
  <c r="W114" i="63" s="1"/>
  <c r="AA70" i="63"/>
  <c r="W70" i="63" s="1"/>
  <c r="AA120" i="63"/>
  <c r="W120" i="63" s="1"/>
  <c r="AA186" i="63"/>
  <c r="W186" i="63" s="1"/>
  <c r="AA57" i="63"/>
  <c r="W57" i="63" s="1"/>
  <c r="AA141" i="63"/>
  <c r="W141" i="63" s="1"/>
  <c r="AA107" i="63"/>
  <c r="W107" i="63" s="1"/>
  <c r="AA211" i="63"/>
  <c r="W211" i="63" s="1"/>
  <c r="AA45" i="63"/>
  <c r="W45" i="63" s="1"/>
  <c r="AA96" i="63"/>
  <c r="W96" i="63" s="1"/>
  <c r="AA95" i="63"/>
  <c r="W95" i="63" s="1"/>
  <c r="AA178" i="63"/>
  <c r="W178" i="63" s="1"/>
  <c r="AA142" i="63"/>
  <c r="W142" i="63" s="1"/>
  <c r="AA217" i="63"/>
  <c r="W217" i="63" s="1"/>
  <c r="AA176" i="63"/>
  <c r="W176" i="63" s="1"/>
  <c r="AA156" i="63"/>
  <c r="W156" i="63" s="1"/>
  <c r="AA34" i="63"/>
  <c r="W34" i="63" s="1"/>
  <c r="AA128" i="63"/>
  <c r="W128" i="63" s="1"/>
  <c r="AA105" i="63"/>
  <c r="W105" i="63" s="1"/>
  <c r="AA68" i="63"/>
  <c r="W68" i="63" s="1"/>
  <c r="AA71" i="63"/>
  <c r="W71" i="63" s="1"/>
  <c r="AA163" i="63"/>
  <c r="W163" i="63" s="1"/>
  <c r="AA200" i="63"/>
  <c r="W200" i="63" s="1"/>
  <c r="AA180" i="63"/>
  <c r="W180" i="63" s="1"/>
  <c r="AA106" i="63"/>
  <c r="W106" i="63" s="1"/>
  <c r="AA202" i="63"/>
  <c r="W202" i="63" s="1"/>
  <c r="AA168" i="63"/>
  <c r="W168" i="63" s="1"/>
  <c r="AA54" i="63"/>
  <c r="W54" i="63" s="1"/>
  <c r="AA157" i="63"/>
  <c r="W157" i="63" s="1"/>
  <c r="AA130" i="63"/>
  <c r="W130" i="63" s="1"/>
  <c r="AA46" i="63"/>
  <c r="W46" i="63" s="1"/>
  <c r="K5" i="6"/>
  <c r="P41" i="29"/>
  <c r="P89" i="29"/>
  <c r="P185" i="29"/>
  <c r="P113" i="29"/>
  <c r="P137" i="29"/>
  <c r="K28" i="6"/>
  <c r="P29" i="29"/>
  <c r="P77" i="29"/>
  <c r="P173" i="29"/>
  <c r="P101" i="29"/>
  <c r="P125" i="29"/>
  <c r="J3" i="15"/>
  <c r="P65" i="29"/>
  <c r="P209" i="29"/>
  <c r="K3" i="16"/>
  <c r="P53" i="29"/>
  <c r="P197" i="29"/>
  <c r="AA118" i="63"/>
  <c r="W118" i="63"/>
  <c r="AA188" i="63"/>
  <c r="W188" i="63"/>
  <c r="AA143" i="63"/>
  <c r="W143" i="63"/>
  <c r="AA210" i="63"/>
  <c r="W210" i="63"/>
  <c r="P173" i="63"/>
  <c r="P29" i="63"/>
  <c r="AA48" i="63"/>
  <c r="W48" i="63"/>
  <c r="AA54" i="66"/>
  <c r="W54" i="66" s="1"/>
  <c r="AA187" i="66"/>
  <c r="W187" i="66" s="1"/>
  <c r="AA127" i="66"/>
  <c r="W127" i="66" s="1"/>
  <c r="AA47" i="66"/>
  <c r="W47" i="66"/>
  <c r="P89" i="63"/>
  <c r="P161" i="63"/>
  <c r="P197" i="63"/>
  <c r="P77" i="63"/>
  <c r="P137" i="63"/>
  <c r="P209" i="63"/>
  <c r="P125" i="63"/>
  <c r="P65" i="63"/>
  <c r="P41" i="63"/>
  <c r="AA132" i="63"/>
  <c r="W132" i="63" s="1"/>
  <c r="AA81" i="66"/>
  <c r="W81" i="66" s="1"/>
  <c r="AA204" i="63"/>
  <c r="W204" i="63" s="1"/>
  <c r="AA108" i="63"/>
  <c r="W108" i="63" s="1"/>
  <c r="AA93" i="63"/>
  <c r="W93" i="63" s="1"/>
  <c r="AA155" i="66"/>
  <c r="W155" i="66" s="1"/>
  <c r="AA179" i="66"/>
  <c r="W179" i="66" s="1"/>
  <c r="AA139" i="66"/>
  <c r="W139" i="66" s="1"/>
  <c r="AA165" i="63"/>
  <c r="W165" i="63" s="1"/>
  <c r="AA129" i="64"/>
  <c r="W129" i="64" s="1"/>
  <c r="AA94" i="64"/>
  <c r="W94" i="64" s="1"/>
  <c r="AA210" i="64"/>
  <c r="W210" i="64" s="1"/>
  <c r="AA132" i="64"/>
  <c r="W132" i="64" s="1"/>
  <c r="AA78" i="64"/>
  <c r="W78" i="64" s="1"/>
  <c r="AA67" i="64"/>
  <c r="W67" i="64" s="1"/>
  <c r="AA202" i="64"/>
  <c r="W202" i="64" s="1"/>
  <c r="AA108" i="64"/>
  <c r="W108" i="64" s="1"/>
  <c r="AA203" i="64"/>
  <c r="W203" i="64" s="1"/>
  <c r="AA126" i="64"/>
  <c r="W126" i="64" s="1"/>
  <c r="AA42" i="65"/>
  <c r="AA61" i="65"/>
  <c r="W61" i="65" s="1"/>
  <c r="AA83" i="65"/>
  <c r="W83" i="65" s="1"/>
  <c r="AA34" i="65"/>
  <c r="W34" i="65" s="1"/>
  <c r="AA56" i="65"/>
  <c r="W56" i="65" s="1"/>
  <c r="AA82" i="65"/>
  <c r="W82" i="65" s="1"/>
  <c r="AA104" i="65"/>
  <c r="W104" i="65" s="1"/>
  <c r="AA96" i="65"/>
  <c r="W96" i="65" s="1"/>
  <c r="AA115" i="65"/>
  <c r="W115" i="65" s="1"/>
  <c r="AA163" i="65"/>
  <c r="W163" i="65"/>
  <c r="AA187" i="65"/>
  <c r="W187" i="65"/>
  <c r="AA36" i="65"/>
  <c r="W36" i="65"/>
  <c r="AA118" i="65"/>
  <c r="W118" i="65"/>
  <c r="AA145" i="65"/>
  <c r="W145" i="65"/>
  <c r="AA176" i="65"/>
  <c r="W176" i="65"/>
  <c r="AA43" i="65"/>
  <c r="W43" i="65"/>
  <c r="AA106" i="65"/>
  <c r="W106" i="65"/>
  <c r="AA133" i="65"/>
  <c r="W133" i="65"/>
  <c r="AA164" i="65"/>
  <c r="W164" i="65"/>
  <c r="AA210" i="65"/>
  <c r="AA54" i="65"/>
  <c r="W54" i="65" s="1"/>
  <c r="AA121" i="65"/>
  <c r="W121" i="65"/>
  <c r="AA156" i="65"/>
  <c r="W156" i="65"/>
  <c r="AA205" i="65"/>
  <c r="W205" i="65"/>
  <c r="AA59" i="65"/>
  <c r="W59" i="65" s="1"/>
  <c r="AA44" i="65"/>
  <c r="W44" i="65"/>
  <c r="AA140" i="65"/>
  <c r="W140" i="65"/>
  <c r="AA153" i="65"/>
  <c r="W153" i="65"/>
  <c r="AA95" i="65"/>
  <c r="W95" i="65"/>
  <c r="AA212" i="65"/>
  <c r="W212" i="65"/>
  <c r="AA35" i="65"/>
  <c r="W35" i="65"/>
  <c r="AA57" i="65"/>
  <c r="W57" i="65"/>
  <c r="AA79" i="65"/>
  <c r="AA94" i="65"/>
  <c r="W94" i="65" s="1"/>
  <c r="AA49" i="65"/>
  <c r="W49" i="65" s="1"/>
  <c r="AA67" i="65"/>
  <c r="W67" i="65" s="1"/>
  <c r="AA97" i="65"/>
  <c r="W97" i="65" s="1"/>
  <c r="AA81" i="65"/>
  <c r="W81" i="65" s="1"/>
  <c r="AA107" i="65"/>
  <c r="W107" i="65" s="1"/>
  <c r="AA127" i="65"/>
  <c r="AA143" i="65"/>
  <c r="W143" i="65"/>
  <c r="AA179" i="65"/>
  <c r="W179" i="65"/>
  <c r="AA199" i="65"/>
  <c r="W199" i="65"/>
  <c r="AA102" i="65"/>
  <c r="W102" i="65" s="1"/>
  <c r="AA128" i="65"/>
  <c r="W128" i="65"/>
  <c r="AA174" i="65"/>
  <c r="AA189" i="65"/>
  <c r="W189" i="65" s="1"/>
  <c r="AA91" i="65"/>
  <c r="AA116" i="65"/>
  <c r="W116" i="65"/>
  <c r="AA162" i="65"/>
  <c r="AA177" i="65"/>
  <c r="W177" i="65" s="1"/>
  <c r="AA117" i="65"/>
  <c r="W117" i="65" s="1"/>
  <c r="AA152" i="65"/>
  <c r="AA169" i="65"/>
  <c r="W169" i="65"/>
  <c r="AA201" i="65"/>
  <c r="W201" i="65"/>
  <c r="AA217" i="65"/>
  <c r="W217" i="65"/>
  <c r="AA33" i="65"/>
  <c r="AA66" i="65"/>
  <c r="AA48" i="65"/>
  <c r="W48" i="65"/>
  <c r="AA69" i="65"/>
  <c r="W69" i="65"/>
  <c r="AA200" i="65"/>
  <c r="W200" i="65"/>
  <c r="AA211" i="65"/>
  <c r="W211" i="65"/>
  <c r="AA66" i="64"/>
  <c r="W66" i="64" s="1"/>
  <c r="AA165" i="64"/>
  <c r="W165" i="64" s="1"/>
  <c r="X25" i="64"/>
  <c r="Y164" i="29"/>
  <c r="D164" i="29" s="1"/>
  <c r="AA48" i="64"/>
  <c r="W48" i="64" s="1"/>
  <c r="AA119" i="64"/>
  <c r="W119" i="64" s="1"/>
  <c r="AA211" i="64"/>
  <c r="W211" i="64" s="1"/>
  <c r="AA162" i="64"/>
  <c r="W162" i="64" s="1"/>
  <c r="AA186" i="64"/>
  <c r="W186" i="64" s="1"/>
  <c r="AA142" i="64"/>
  <c r="W142" i="64" s="1"/>
  <c r="AA116" i="64"/>
  <c r="W116" i="64" s="1"/>
  <c r="AA70" i="64"/>
  <c r="W70" i="64" s="1"/>
  <c r="AA121" i="64"/>
  <c r="W121" i="64" s="1"/>
  <c r="AA151" i="64"/>
  <c r="W151" i="64" s="1"/>
  <c r="AA180" i="64"/>
  <c r="W180" i="64" s="1"/>
  <c r="AA205" i="64"/>
  <c r="W205" i="64" s="1"/>
  <c r="AA217" i="64"/>
  <c r="W217" i="64" s="1"/>
  <c r="AA80" i="64"/>
  <c r="W80" i="64" s="1"/>
  <c r="AA30" i="64"/>
  <c r="W30" i="64" s="1"/>
  <c r="AA46" i="64"/>
  <c r="W46" i="64" s="1"/>
  <c r="AA153" i="64"/>
  <c r="W153" i="64" s="1"/>
  <c r="AA169" i="64"/>
  <c r="W169" i="64" s="1"/>
  <c r="AA117" i="64"/>
  <c r="W117" i="64" s="1"/>
  <c r="AA97" i="64"/>
  <c r="W97" i="64" s="1"/>
  <c r="AA73" i="64"/>
  <c r="W73" i="64" s="1"/>
  <c r="AA216" i="64"/>
  <c r="W216" i="64" s="1"/>
  <c r="AA42" i="64"/>
  <c r="W42" i="64" s="1"/>
  <c r="AA145" i="64"/>
  <c r="W145" i="64" s="1"/>
  <c r="AA133" i="64"/>
  <c r="W133" i="64" s="1"/>
  <c r="AA105" i="64"/>
  <c r="W105" i="64" s="1"/>
  <c r="AA81" i="64"/>
  <c r="W81" i="64" s="1"/>
  <c r="AA61" i="64"/>
  <c r="W61" i="64" s="1"/>
  <c r="AA45" i="64"/>
  <c r="W45" i="64" s="1"/>
  <c r="AA106" i="64"/>
  <c r="W106" i="64" s="1"/>
  <c r="AA150" i="64"/>
  <c r="W150" i="64" s="1"/>
  <c r="AA69" i="64"/>
  <c r="W69" i="64" s="1"/>
  <c r="AA200" i="64"/>
  <c r="W200" i="64" s="1"/>
  <c r="AA141" i="64"/>
  <c r="W141" i="64" s="1"/>
  <c r="AA109" i="64"/>
  <c r="W109" i="64" s="1"/>
  <c r="AA37" i="64"/>
  <c r="W37" i="64" s="1"/>
  <c r="AA68" i="64"/>
  <c r="W68" i="64" s="1"/>
  <c r="AA92" i="64"/>
  <c r="W92" i="64"/>
  <c r="AA139" i="64"/>
  <c r="W139" i="64"/>
  <c r="AA163" i="64"/>
  <c r="W163" i="64"/>
  <c r="AA214" i="64"/>
  <c r="W214" i="64" s="1"/>
  <c r="AA59" i="64"/>
  <c r="W59" i="64"/>
  <c r="AA83" i="64"/>
  <c r="W83" i="64"/>
  <c r="AA114" i="64"/>
  <c r="W114" i="64"/>
  <c r="AA138" i="64"/>
  <c r="W138" i="64"/>
  <c r="AA179" i="64"/>
  <c r="W179" i="64" s="1"/>
  <c r="AA215" i="64"/>
  <c r="W215" i="64" s="1"/>
  <c r="AA79" i="64"/>
  <c r="W79" i="64"/>
  <c r="AA71" i="64"/>
  <c r="W71" i="64"/>
  <c r="AA130" i="64"/>
  <c r="W130" i="64" s="1"/>
  <c r="AA103" i="64"/>
  <c r="W103" i="64"/>
  <c r="AA157" i="64"/>
  <c r="W157" i="64"/>
  <c r="AA85" i="64"/>
  <c r="W85" i="64"/>
  <c r="AA115" i="64"/>
  <c r="W115" i="64"/>
  <c r="AA140" i="64"/>
  <c r="W140" i="64" s="1"/>
  <c r="AA164" i="64"/>
  <c r="W164" i="64" s="1"/>
  <c r="AA188" i="64"/>
  <c r="W188" i="64" s="1"/>
  <c r="AA33" i="64"/>
  <c r="W33" i="64" s="1"/>
  <c r="AA60" i="64"/>
  <c r="W60" i="64"/>
  <c r="AA90" i="64"/>
  <c r="W90" i="64" s="1"/>
  <c r="AA131" i="64"/>
  <c r="W131" i="64"/>
  <c r="AA156" i="64"/>
  <c r="W156" i="64"/>
  <c r="AA199" i="64"/>
  <c r="W199" i="64"/>
  <c r="AA144" i="64"/>
  <c r="W144" i="64"/>
  <c r="AA56" i="64"/>
  <c r="W56" i="64" s="1"/>
  <c r="AA96" i="64"/>
  <c r="W96" i="64"/>
  <c r="AA55" i="64"/>
  <c r="W55" i="64" s="1"/>
  <c r="AA168" i="62"/>
  <c r="W168" i="62"/>
  <c r="AA55" i="62"/>
  <c r="W55" i="62" s="1"/>
  <c r="AA71" i="62"/>
  <c r="W71" i="62"/>
  <c r="AA83" i="62"/>
  <c r="W83" i="62"/>
  <c r="AA95" i="62"/>
  <c r="W95" i="62"/>
  <c r="AA107" i="62"/>
  <c r="W107" i="62"/>
  <c r="AA127" i="62"/>
  <c r="W127" i="62"/>
  <c r="AA155" i="62"/>
  <c r="W155" i="62" s="1"/>
  <c r="AA175" i="62"/>
  <c r="W175" i="62" s="1"/>
  <c r="AA187" i="62"/>
  <c r="W187" i="62" s="1"/>
  <c r="AA199" i="62"/>
  <c r="W199" i="62" s="1"/>
  <c r="AA54" i="62"/>
  <c r="AA69" i="62"/>
  <c r="W69" i="62"/>
  <c r="AA108" i="62"/>
  <c r="W108" i="62"/>
  <c r="AA142" i="62"/>
  <c r="W142" i="62"/>
  <c r="AA156" i="62"/>
  <c r="W156" i="62" s="1"/>
  <c r="AA214" i="62"/>
  <c r="W214" i="62" s="1"/>
  <c r="AA44" i="62"/>
  <c r="W44" i="62" s="1"/>
  <c r="AA90" i="62"/>
  <c r="AA105" i="62"/>
  <c r="W105" i="62" s="1"/>
  <c r="AA144" i="62"/>
  <c r="W144" i="62" s="1"/>
  <c r="AA178" i="62"/>
  <c r="W178" i="62" s="1"/>
  <c r="AA30" i="62"/>
  <c r="W30" i="62" s="1"/>
  <c r="AA80" i="62"/>
  <c r="W80" i="62" s="1"/>
  <c r="AA97" i="62"/>
  <c r="W97" i="62"/>
  <c r="AA141" i="62"/>
  <c r="W141" i="62"/>
  <c r="AA174" i="62"/>
  <c r="AA217" i="62"/>
  <c r="W217" i="62" s="1"/>
  <c r="AA211" i="62"/>
  <c r="W211" i="62" s="1"/>
  <c r="AA164" i="62"/>
  <c r="AA215" i="62"/>
  <c r="W215" i="62" s="1"/>
  <c r="AA35" i="62"/>
  <c r="W35" i="62" s="1"/>
  <c r="AA67" i="62"/>
  <c r="W67" i="62" s="1"/>
  <c r="AA119" i="62"/>
  <c r="W119" i="62"/>
  <c r="AA139" i="62"/>
  <c r="W139" i="62"/>
  <c r="AA60" i="62"/>
  <c r="W60" i="62"/>
  <c r="AA94" i="62"/>
  <c r="W94" i="62"/>
  <c r="AA121" i="62"/>
  <c r="W121" i="62"/>
  <c r="AA152" i="62"/>
  <c r="W152" i="62" s="1"/>
  <c r="AA169" i="62"/>
  <c r="W169" i="62"/>
  <c r="AA200" i="62"/>
  <c r="W200" i="62" s="1"/>
  <c r="AA210" i="62"/>
  <c r="W210" i="62" s="1"/>
  <c r="AA42" i="62"/>
  <c r="AA57" i="62"/>
  <c r="W57" i="62" s="1"/>
  <c r="AA96" i="62"/>
  <c r="W96" i="62" s="1"/>
  <c r="AA130" i="62"/>
  <c r="W130" i="62" s="1"/>
  <c r="AA157" i="62"/>
  <c r="W157" i="62" s="1"/>
  <c r="AA188" i="62"/>
  <c r="W188" i="62" s="1"/>
  <c r="AA36" i="62"/>
  <c r="W36" i="62" s="1"/>
  <c r="AA49" i="62"/>
  <c r="W49" i="62" s="1"/>
  <c r="AA78" i="62"/>
  <c r="W78" i="62" s="1"/>
  <c r="AA93" i="62"/>
  <c r="W93" i="62"/>
  <c r="AA126" i="62"/>
  <c r="W126" i="62" s="1"/>
  <c r="AA166" i="62"/>
  <c r="W166" i="62" s="1"/>
  <c r="AA180" i="62"/>
  <c r="W180" i="62"/>
  <c r="AA193" i="62"/>
  <c r="W193" i="62"/>
  <c r="AA212" i="62"/>
  <c r="W212" i="62" s="1"/>
  <c r="AA181" i="62"/>
  <c r="W181" i="62"/>
  <c r="AA33" i="62"/>
  <c r="W33" i="62" s="1"/>
  <c r="AA129" i="62"/>
  <c r="W129" i="62" s="1"/>
  <c r="AA213" i="62"/>
  <c r="W213" i="62" s="1"/>
  <c r="AA59" i="62"/>
  <c r="W59" i="62"/>
  <c r="AA143" i="62"/>
  <c r="W143" i="62"/>
  <c r="AA117" i="62"/>
  <c r="W117" i="62"/>
  <c r="AA202" i="62"/>
  <c r="W202" i="62"/>
  <c r="AA92" i="62"/>
  <c r="W92" i="62" s="1"/>
  <c r="AA138" i="62"/>
  <c r="AA32" i="62"/>
  <c r="W32" i="62" s="1"/>
  <c r="AA70" i="62"/>
  <c r="W70" i="62" s="1"/>
  <c r="AA145" i="62"/>
  <c r="W145" i="62" s="1"/>
  <c r="AA189" i="62"/>
  <c r="W189" i="62" s="1"/>
  <c r="AA216" i="62"/>
  <c r="W216" i="62" s="1"/>
  <c r="AA203" i="62"/>
  <c r="W203" i="62" s="1"/>
  <c r="AA68" i="62"/>
  <c r="W68" i="62" s="1"/>
  <c r="AA47" i="62"/>
  <c r="W47" i="62" s="1"/>
  <c r="AA79" i="62"/>
  <c r="W79" i="62" s="1"/>
  <c r="AA103" i="62"/>
  <c r="W103" i="62" s="1"/>
  <c r="AA131" i="62"/>
  <c r="W131" i="62" s="1"/>
  <c r="AA167" i="62"/>
  <c r="W167" i="62" s="1"/>
  <c r="AA191" i="62"/>
  <c r="W191" i="62" s="1"/>
  <c r="AA104" i="62"/>
  <c r="W104" i="62" s="1"/>
  <c r="AA150" i="62"/>
  <c r="AA198" i="62"/>
  <c r="AA82" i="62"/>
  <c r="W82" i="62" s="1"/>
  <c r="AA109" i="62"/>
  <c r="W109" i="62" s="1"/>
  <c r="AA201" i="62"/>
  <c r="W201" i="62" s="1"/>
  <c r="AA132" i="62"/>
  <c r="W132" i="62" s="1"/>
  <c r="AA133" i="62"/>
  <c r="W133" i="62" s="1"/>
  <c r="AA154" i="62"/>
  <c r="W154" i="62" s="1"/>
  <c r="AA72" i="62"/>
  <c r="W72" i="62" s="1"/>
  <c r="AA81" i="62"/>
  <c r="W81" i="62" s="1"/>
  <c r="AA102" i="62"/>
  <c r="W102" i="62" s="1"/>
  <c r="AA190" i="62"/>
  <c r="W190" i="62" s="1"/>
  <c r="AA61" i="62"/>
  <c r="W61" i="62" s="1"/>
  <c r="AA153" i="62"/>
  <c r="W153" i="62" s="1"/>
  <c r="AA45" i="62"/>
  <c r="W45" i="62" s="1"/>
  <c r="AA128" i="62"/>
  <c r="W128" i="62" s="1"/>
  <c r="AA204" i="62"/>
  <c r="W204" i="62" s="1"/>
  <c r="AA85" i="62"/>
  <c r="W85" i="62" s="1"/>
  <c r="AA177" i="62"/>
  <c r="W177" i="62" s="1"/>
  <c r="AA66" i="62"/>
  <c r="AA31" i="64"/>
  <c r="W31" i="64" s="1"/>
  <c r="AA43" i="64"/>
  <c r="W43" i="64" s="1"/>
  <c r="AA35" i="64"/>
  <c r="W35" i="64"/>
  <c r="AA44" i="64"/>
  <c r="W44" i="64" s="1"/>
  <c r="AA72" i="64"/>
  <c r="W72" i="64"/>
  <c r="AA84" i="64"/>
  <c r="W84" i="64"/>
  <c r="AA36" i="64"/>
  <c r="W36" i="64"/>
  <c r="AA198" i="64"/>
  <c r="W198" i="64" s="1"/>
  <c r="AA118" i="64"/>
  <c r="W118" i="64"/>
  <c r="AA91" i="64"/>
  <c r="W91" i="64"/>
  <c r="AA93" i="64"/>
  <c r="W93" i="64"/>
  <c r="AA106" i="62"/>
  <c r="W106" i="62"/>
  <c r="AA212" i="63"/>
  <c r="AA213" i="63"/>
  <c r="W213" i="63" s="1"/>
  <c r="AA78" i="63"/>
  <c r="AA164" i="63"/>
  <c r="AA37" i="63"/>
  <c r="W37" i="63" s="1"/>
  <c r="AA69" i="63"/>
  <c r="W69" i="63" s="1"/>
  <c r="AA85" i="63"/>
  <c r="W85" i="63" s="1"/>
  <c r="AA117" i="63"/>
  <c r="W117" i="63" s="1"/>
  <c r="AA133" i="63"/>
  <c r="W133" i="63" s="1"/>
  <c r="AA44" i="63"/>
  <c r="W44" i="63" s="1"/>
  <c r="AA60" i="63"/>
  <c r="W60" i="63" s="1"/>
  <c r="AA92" i="63"/>
  <c r="AA35" i="63"/>
  <c r="W35" i="63"/>
  <c r="AA103" i="63"/>
  <c r="AA119" i="63"/>
  <c r="W119" i="63" s="1"/>
  <c r="AA139" i="63"/>
  <c r="AA155" i="63"/>
  <c r="W155" i="63" s="1"/>
  <c r="AA167" i="63"/>
  <c r="W167" i="63"/>
  <c r="AA187" i="63"/>
  <c r="AA203" i="63"/>
  <c r="W203" i="63" s="1"/>
  <c r="AA192" i="63"/>
  <c r="W192" i="63" s="1"/>
  <c r="AA33" i="63"/>
  <c r="W33" i="63" s="1"/>
  <c r="AA49" i="63"/>
  <c r="W49" i="63" s="1"/>
  <c r="AA81" i="63"/>
  <c r="W81" i="63" s="1"/>
  <c r="AA97" i="63"/>
  <c r="W97" i="63" s="1"/>
  <c r="AA129" i="63"/>
  <c r="W129" i="63" s="1"/>
  <c r="AA145" i="63"/>
  <c r="W145" i="63"/>
  <c r="AA56" i="63"/>
  <c r="AA72" i="63"/>
  <c r="W72" i="63" s="1"/>
  <c r="AA31" i="63"/>
  <c r="AA47" i="63"/>
  <c r="W47" i="63" s="1"/>
  <c r="AA67" i="63"/>
  <c r="AA83" i="63"/>
  <c r="W83" i="63" s="1"/>
  <c r="AA115" i="63"/>
  <c r="AA151" i="63"/>
  <c r="W151" i="63" s="1"/>
  <c r="AA179" i="63"/>
  <c r="W179" i="63" s="1"/>
  <c r="AA199" i="63"/>
  <c r="AA215" i="63"/>
  <c r="W215" i="63" s="1"/>
  <c r="AA42" i="63"/>
  <c r="AA103" i="61"/>
  <c r="AA107" i="61"/>
  <c r="W107" i="61" s="1"/>
  <c r="AA139" i="61"/>
  <c r="W139" i="61" s="1"/>
  <c r="AA162" i="61"/>
  <c r="AA166" i="61"/>
  <c r="W166" i="61" s="1"/>
  <c r="AA83" i="61"/>
  <c r="W83" i="61" s="1"/>
  <c r="AA91" i="61"/>
  <c r="W91" i="61" s="1"/>
  <c r="AA95" i="61"/>
  <c r="W95" i="61" s="1"/>
  <c r="AA115" i="61"/>
  <c r="AA119" i="61"/>
  <c r="W119" i="61"/>
  <c r="AA202" i="61"/>
  <c r="Y68" i="29"/>
  <c r="Y93" i="29"/>
  <c r="Y212" i="29"/>
  <c r="Y46" i="65"/>
  <c r="Y94" i="65"/>
  <c r="Y165" i="65"/>
  <c r="Z165" i="65" s="1"/>
  <c r="Y186" i="65"/>
  <c r="D186" i="65" s="1"/>
  <c r="Y36" i="64"/>
  <c r="Y72" i="64"/>
  <c r="D72" i="64" s="1"/>
  <c r="Y108" i="64"/>
  <c r="Y142" i="64"/>
  <c r="Y198" i="64"/>
  <c r="D198" i="64" s="1"/>
  <c r="Y79" i="63"/>
  <c r="D79" i="63" s="1"/>
  <c r="Y95" i="63"/>
  <c r="Y114" i="63"/>
  <c r="Z114" i="63" s="1"/>
  <c r="M114" i="63" s="1"/>
  <c r="Y132" i="63"/>
  <c r="Y164" i="63"/>
  <c r="Y179" i="63"/>
  <c r="D179" i="63" s="1"/>
  <c r="Y192" i="63"/>
  <c r="Y71" i="62"/>
  <c r="Y83" i="62"/>
  <c r="Y118" i="62"/>
  <c r="Y133" i="62"/>
  <c r="D133" i="62" s="1"/>
  <c r="Y154" i="62"/>
  <c r="Y191" i="62"/>
  <c r="Y210" i="62"/>
  <c r="Y33" i="61"/>
  <c r="Y61" i="61"/>
  <c r="Y80" i="61"/>
  <c r="Y94" i="61"/>
  <c r="Z94" i="61" s="1"/>
  <c r="Y118" i="61"/>
  <c r="Y141" i="61"/>
  <c r="Z141" i="61" s="1"/>
  <c r="Y154" i="61"/>
  <c r="D154" i="61" s="1"/>
  <c r="Y176" i="61"/>
  <c r="D176" i="61" s="1"/>
  <c r="Y199" i="61"/>
  <c r="D199" i="61" s="1"/>
  <c r="Y213" i="61"/>
  <c r="D213" i="61" s="1"/>
  <c r="Y32" i="66"/>
  <c r="Z32" i="66" s="1"/>
  <c r="P32" i="66" s="1"/>
  <c r="Y37" i="66"/>
  <c r="D37" i="66" s="1"/>
  <c r="Y47" i="66"/>
  <c r="Y57" i="66"/>
  <c r="Z57" i="66" s="1"/>
  <c r="P57" i="66" s="1"/>
  <c r="Y81" i="66"/>
  <c r="Y93" i="66"/>
  <c r="Y105" i="66"/>
  <c r="Y108" i="66"/>
  <c r="Y80" i="29"/>
  <c r="D80" i="29" s="1"/>
  <c r="Y97" i="29"/>
  <c r="D97" i="29" s="1"/>
  <c r="Y117" i="29"/>
  <c r="Y130" i="29"/>
  <c r="Y143" i="29"/>
  <c r="D143" i="29" s="1"/>
  <c r="Y152" i="29"/>
  <c r="Y166" i="29"/>
  <c r="Y177" i="29"/>
  <c r="Z177" i="29" s="1"/>
  <c r="K177" i="29" s="1"/>
  <c r="Y202" i="29"/>
  <c r="D202" i="29" s="1"/>
  <c r="Y211" i="29"/>
  <c r="Y34" i="65"/>
  <c r="D34" i="65" s="1"/>
  <c r="Y45" i="65"/>
  <c r="Y56" i="65"/>
  <c r="Y68" i="65"/>
  <c r="D68" i="65" s="1"/>
  <c r="Y79" i="65"/>
  <c r="Y107" i="65"/>
  <c r="Y138" i="65"/>
  <c r="Y156" i="65"/>
  <c r="Y164" i="65"/>
  <c r="Y179" i="65"/>
  <c r="Y205" i="65"/>
  <c r="Y214" i="65"/>
  <c r="Z214" i="65" s="1"/>
  <c r="Y33" i="64"/>
  <c r="Y42" i="64"/>
  <c r="Y55" i="64"/>
  <c r="Y70" i="64"/>
  <c r="Y84" i="64"/>
  <c r="Y91" i="64"/>
  <c r="Y96" i="64"/>
  <c r="Y102" i="64"/>
  <c r="Z102" i="64" s="1"/>
  <c r="N102" i="64" s="1"/>
  <c r="Y117" i="64"/>
  <c r="Y120" i="64"/>
  <c r="Y128" i="64"/>
  <c r="Y132" i="64"/>
  <c r="Y141" i="64"/>
  <c r="D141" i="64" s="1"/>
  <c r="Y157" i="64"/>
  <c r="Y164" i="64"/>
  <c r="Y169" i="64"/>
  <c r="D169" i="64" s="1"/>
  <c r="Y174" i="64"/>
  <c r="Y189" i="64"/>
  <c r="Z189" i="64" s="1"/>
  <c r="Y193" i="64"/>
  <c r="Y202" i="64"/>
  <c r="Y30" i="63"/>
  <c r="Z30" i="63" s="1"/>
  <c r="Y46" i="63"/>
  <c r="Y55" i="63"/>
  <c r="Y67" i="63"/>
  <c r="D67" i="63" s="1"/>
  <c r="Y70" i="63"/>
  <c r="D70" i="63" s="1"/>
  <c r="Y73" i="63"/>
  <c r="Y85" i="63"/>
  <c r="Z85" i="63" s="1"/>
  <c r="Y91" i="63"/>
  <c r="Y103" i="63"/>
  <c r="Y107" i="63"/>
  <c r="Y116" i="63"/>
  <c r="Y117" i="63"/>
  <c r="Y120" i="63"/>
  <c r="D120" i="63" s="1"/>
  <c r="Y121" i="63"/>
  <c r="Y127" i="63"/>
  <c r="D127" i="63" s="1"/>
  <c r="Y129" i="63"/>
  <c r="D129" i="63" s="1"/>
  <c r="Y133" i="63"/>
  <c r="Y141" i="63"/>
  <c r="Y143" i="63"/>
  <c r="Y150" i="63"/>
  <c r="Y153" i="63"/>
  <c r="D153" i="63" s="1"/>
  <c r="Y156" i="63"/>
  <c r="Y162" i="63"/>
  <c r="Z162" i="63" s="1"/>
  <c r="Y165" i="63"/>
  <c r="D165" i="63" s="1"/>
  <c r="Y166" i="63"/>
  <c r="Y178" i="63"/>
  <c r="Y187" i="63"/>
  <c r="D187" i="63" s="1"/>
  <c r="Y191" i="63"/>
  <c r="Y203" i="63"/>
  <c r="D203" i="63" s="1"/>
  <c r="Y210" i="63"/>
  <c r="Y215" i="63"/>
  <c r="Y30" i="62"/>
  <c r="D30" i="62" s="1"/>
  <c r="Y35" i="62"/>
  <c r="Y43" i="62"/>
  <c r="Y54" i="62"/>
  <c r="Y57" i="62"/>
  <c r="Y59" i="62"/>
  <c r="Z59" i="62" s="1"/>
  <c r="L59" i="62" s="1"/>
  <c r="Y67" i="62"/>
  <c r="Y70" i="62"/>
  <c r="Y82" i="62"/>
  <c r="D82" i="62" s="1"/>
  <c r="Y85" i="62"/>
  <c r="Y90" i="62"/>
  <c r="Y95" i="62"/>
  <c r="Y105" i="62"/>
  <c r="Y107" i="62"/>
  <c r="Y109" i="62"/>
  <c r="Y114" i="62"/>
  <c r="D114" i="62" s="1"/>
  <c r="Y117" i="62"/>
  <c r="Y130" i="62"/>
  <c r="Y140" i="62"/>
  <c r="Y151" i="62"/>
  <c r="Y156" i="62"/>
  <c r="D156" i="62" s="1"/>
  <c r="Y162" i="62"/>
  <c r="Z162" i="62" s="1"/>
  <c r="Y167" i="62"/>
  <c r="Z167" i="62" s="1"/>
  <c r="Y175" i="62"/>
  <c r="Y177" i="62"/>
  <c r="Y180" i="62"/>
  <c r="Y193" i="62"/>
  <c r="Y213" i="62"/>
  <c r="Z213" i="62" s="1"/>
  <c r="Y214" i="62"/>
  <c r="Z214" i="62" s="1"/>
  <c r="P214" i="62" s="1"/>
  <c r="Y32" i="61"/>
  <c r="Y35" i="61"/>
  <c r="Y43" i="61"/>
  <c r="Z43" i="61" s="1"/>
  <c r="Y47" i="61"/>
  <c r="Y48" i="61"/>
  <c r="Z48" i="61" s="1"/>
  <c r="Y56" i="61"/>
  <c r="D56" i="61" s="1"/>
  <c r="Y59" i="61"/>
  <c r="D59" i="61" s="1"/>
  <c r="Y66" i="61"/>
  <c r="Z66" i="61" s="1"/>
  <c r="Y68" i="61"/>
  <c r="Y71" i="61"/>
  <c r="Y78" i="61"/>
  <c r="Y85" i="61"/>
  <c r="Y107" i="61"/>
  <c r="D107" i="61" s="1"/>
  <c r="Y109" i="61"/>
  <c r="Y114" i="61"/>
  <c r="D114" i="61" s="1"/>
  <c r="Y131" i="61"/>
  <c r="Y133" i="61"/>
  <c r="Y139" i="61"/>
  <c r="Y142" i="61"/>
  <c r="Z142" i="61" s="1"/>
  <c r="Y144" i="61"/>
  <c r="Y151" i="61"/>
  <c r="Y153" i="61"/>
  <c r="D153" i="61" s="1"/>
  <c r="Y156" i="61"/>
  <c r="Y166" i="61"/>
  <c r="Y168" i="61"/>
  <c r="Y175" i="61"/>
  <c r="Z175" i="61" s="1"/>
  <c r="Y178" i="61"/>
  <c r="Y181" i="61"/>
  <c r="Y186" i="61"/>
  <c r="Y190" i="61"/>
  <c r="Y193" i="61"/>
  <c r="Y205" i="61"/>
  <c r="Y212" i="61"/>
  <c r="Z212" i="61" s="1"/>
  <c r="Y36" i="66"/>
  <c r="Y42" i="66"/>
  <c r="Y46" i="66"/>
  <c r="Y48" i="66"/>
  <c r="Y56" i="66"/>
  <c r="Y59" i="66"/>
  <c r="D59" i="66" s="1"/>
  <c r="Y66" i="66"/>
  <c r="Z66" i="66" s="1"/>
  <c r="Y70" i="66"/>
  <c r="Y73" i="66"/>
  <c r="Y79" i="66"/>
  <c r="Z79" i="66" s="1"/>
  <c r="Y80" i="66"/>
  <c r="Y95" i="66"/>
  <c r="D95" i="66" s="1"/>
  <c r="Y120" i="66"/>
  <c r="D120" i="66" s="1"/>
  <c r="Y217" i="29"/>
  <c r="D217" i="29" s="1"/>
  <c r="Y205" i="29"/>
  <c r="Z205" i="29" s="1"/>
  <c r="P205" i="29" s="1"/>
  <c r="Y190" i="29"/>
  <c r="Z190" i="29" s="1"/>
  <c r="Y179" i="29"/>
  <c r="Z179" i="29" s="1"/>
  <c r="Y154" i="29"/>
  <c r="D154" i="29" s="1"/>
  <c r="Y129" i="29"/>
  <c r="Z129" i="29" s="1"/>
  <c r="Y90" i="29"/>
  <c r="Y55" i="29"/>
  <c r="AA109" i="65"/>
  <c r="AA69" i="29"/>
  <c r="AA81" i="29"/>
  <c r="W81" i="29" s="1"/>
  <c r="Z114" i="62"/>
  <c r="D57" i="66"/>
  <c r="Z217" i="29"/>
  <c r="AA95" i="66"/>
  <c r="W95" i="66" s="1"/>
  <c r="AA59" i="66"/>
  <c r="W59" i="66" s="1"/>
  <c r="AA71" i="66"/>
  <c r="W71" i="66" s="1"/>
  <c r="AA119" i="66"/>
  <c r="W119" i="66" s="1"/>
  <c r="AA191" i="66"/>
  <c r="W191" i="66" s="1"/>
  <c r="AA198" i="66"/>
  <c r="AA217" i="66"/>
  <c r="W217" i="66"/>
  <c r="AA154" i="66"/>
  <c r="W154" i="66"/>
  <c r="AA115" i="66"/>
  <c r="AA32" i="66"/>
  <c r="W32" i="66" s="1"/>
  <c r="AA44" i="66"/>
  <c r="AA56" i="66"/>
  <c r="AA68" i="66"/>
  <c r="W68" i="66" s="1"/>
  <c r="AA80" i="66"/>
  <c r="W80" i="66" s="1"/>
  <c r="AA37" i="66"/>
  <c r="W37" i="66"/>
  <c r="AA49" i="66"/>
  <c r="W49" i="66"/>
  <c r="AA61" i="66"/>
  <c r="W61" i="66"/>
  <c r="AA73" i="66"/>
  <c r="W73" i="66"/>
  <c r="AA90" i="66"/>
  <c r="AA106" i="66"/>
  <c r="W106" i="66" s="1"/>
  <c r="AA138" i="66"/>
  <c r="AA190" i="66"/>
  <c r="W190" i="66"/>
  <c r="AA205" i="66"/>
  <c r="W205" i="66"/>
  <c r="AA216" i="66"/>
  <c r="W216" i="66"/>
  <c r="AA163" i="66"/>
  <c r="W163" i="66"/>
  <c r="AA34" i="66"/>
  <c r="W34" i="66"/>
  <c r="AA46" i="66"/>
  <c r="W46" i="66" s="1"/>
  <c r="AA78" i="66"/>
  <c r="AA162" i="66"/>
  <c r="W162" i="66" s="1"/>
  <c r="AA203" i="66"/>
  <c r="W203" i="66"/>
  <c r="AA131" i="66"/>
  <c r="AA165" i="66"/>
  <c r="W165" i="66" s="1"/>
  <c r="AA169" i="66"/>
  <c r="W169" i="66" s="1"/>
  <c r="AA176" i="66"/>
  <c r="W176" i="66" s="1"/>
  <c r="AA102" i="66"/>
  <c r="AA118" i="66"/>
  <c r="W118" i="66"/>
  <c r="AA153" i="66"/>
  <c r="W153" i="66"/>
  <c r="AA164" i="66"/>
  <c r="W164" i="66"/>
  <c r="AA175" i="66"/>
  <c r="AA186" i="66"/>
  <c r="AA200" i="66"/>
  <c r="W200" i="66"/>
  <c r="AA30" i="66"/>
  <c r="AA58" i="66"/>
  <c r="W58" i="66" s="1"/>
  <c r="AA85" i="66"/>
  <c r="W85" i="66" s="1"/>
  <c r="AA97" i="66"/>
  <c r="W97" i="66" s="1"/>
  <c r="AA109" i="66"/>
  <c r="W109" i="66" s="1"/>
  <c r="AA121" i="66"/>
  <c r="W121" i="66" s="1"/>
  <c r="AA133" i="66"/>
  <c r="W133" i="66" s="1"/>
  <c r="AA152" i="66"/>
  <c r="AA167" i="66"/>
  <c r="W167" i="66"/>
  <c r="AA189" i="66"/>
  <c r="W189" i="66"/>
  <c r="AA204" i="66"/>
  <c r="W204" i="66"/>
  <c r="AA84" i="66"/>
  <c r="W84" i="66" s="1"/>
  <c r="AA96" i="66"/>
  <c r="W96" i="66" s="1"/>
  <c r="AA108" i="66"/>
  <c r="W108" i="66"/>
  <c r="AA120" i="66"/>
  <c r="W120" i="66"/>
  <c r="AA132" i="66"/>
  <c r="W132" i="66"/>
  <c r="AA144" i="66"/>
  <c r="W144" i="66"/>
  <c r="AA177" i="66"/>
  <c r="W177" i="66"/>
  <c r="AA188" i="66"/>
  <c r="W188" i="66"/>
  <c r="AA199" i="66"/>
  <c r="W199" i="66"/>
  <c r="AA214" i="66"/>
  <c r="Y31" i="29"/>
  <c r="Y35" i="29"/>
  <c r="Y36" i="29"/>
  <c r="Z36" i="29" s="1"/>
  <c r="Y43" i="29"/>
  <c r="Z43" i="29" s="1"/>
  <c r="Y67" i="29"/>
  <c r="Y70" i="29"/>
  <c r="Y73" i="29"/>
  <c r="Y83" i="29"/>
  <c r="Z83" i="29" s="1"/>
  <c r="Y104" i="29"/>
  <c r="Y106" i="29"/>
  <c r="Z106" i="29" s="1"/>
  <c r="Y119" i="29"/>
  <c r="D119" i="29" s="1"/>
  <c r="Y132" i="29"/>
  <c r="Z132" i="29" s="1"/>
  <c r="Y133" i="29"/>
  <c r="Y138" i="29"/>
  <c r="Z138" i="29" s="1"/>
  <c r="Y140" i="29"/>
  <c r="Y141" i="29"/>
  <c r="Z141" i="29" s="1"/>
  <c r="Y144" i="29"/>
  <c r="Y155" i="29"/>
  <c r="Y168" i="29"/>
  <c r="Z168" i="29" s="1"/>
  <c r="Y176" i="29"/>
  <c r="D176" i="29" s="1"/>
  <c r="Y181" i="29"/>
  <c r="Y186" i="29"/>
  <c r="Y188" i="29"/>
  <c r="Y192" i="29"/>
  <c r="D192" i="29" s="1"/>
  <c r="Y200" i="29"/>
  <c r="Y213" i="29"/>
  <c r="D213" i="29" s="1"/>
  <c r="Y216" i="29"/>
  <c r="D216" i="29" s="1"/>
  <c r="Y32" i="65"/>
  <c r="D32" i="65" s="1"/>
  <c r="Y44" i="65"/>
  <c r="Y48" i="65"/>
  <c r="Z48" i="65" s="1"/>
  <c r="Y57" i="65"/>
  <c r="Y70" i="65"/>
  <c r="Z70" i="65" s="1"/>
  <c r="Y72" i="65"/>
  <c r="Y78" i="65"/>
  <c r="Y85" i="65"/>
  <c r="Z85" i="65" s="1"/>
  <c r="Y93" i="65"/>
  <c r="Z93" i="65" s="1"/>
  <c r="Y97" i="65"/>
  <c r="Y102" i="65"/>
  <c r="Y105" i="65"/>
  <c r="Y109" i="65"/>
  <c r="Z109" i="65" s="1"/>
  <c r="Y114" i="65"/>
  <c r="Y119" i="65"/>
  <c r="Z119" i="65" s="1"/>
  <c r="Y120" i="65"/>
  <c r="Z120" i="65" s="1"/>
  <c r="Y128" i="65"/>
  <c r="Z128" i="65" s="1"/>
  <c r="Y145" i="65"/>
  <c r="Y152" i="65"/>
  <c r="D152" i="65" s="1"/>
  <c r="Y157" i="65"/>
  <c r="Y163" i="65"/>
  <c r="D163" i="65" s="1"/>
  <c r="Y166" i="65"/>
  <c r="Y168" i="65"/>
  <c r="Y175" i="65"/>
  <c r="D175" i="65" s="1"/>
  <c r="Y178" i="65"/>
  <c r="D178" i="65" s="1"/>
  <c r="Y188" i="65"/>
  <c r="Y189" i="65"/>
  <c r="Y193" i="65"/>
  <c r="Y198" i="65"/>
  <c r="Z198" i="65" s="1"/>
  <c r="Y203" i="65"/>
  <c r="Y210" i="65"/>
  <c r="D210" i="65" s="1"/>
  <c r="Y213" i="65"/>
  <c r="D213" i="65" s="1"/>
  <c r="Y32" i="64"/>
  <c r="D32" i="64" s="1"/>
  <c r="Y35" i="64"/>
  <c r="Z35" i="64" s="1"/>
  <c r="Y37" i="64"/>
  <c r="Z37" i="64" s="1"/>
  <c r="Y43" i="64"/>
  <c r="Y47" i="64"/>
  <c r="D47" i="64" s="1"/>
  <c r="Y54" i="64"/>
  <c r="Y60" i="64"/>
  <c r="Y66" i="64"/>
  <c r="D66" i="64" s="1"/>
  <c r="Y68" i="64"/>
  <c r="Z68" i="64" s="1"/>
  <c r="Y71" i="64"/>
  <c r="Y93" i="64"/>
  <c r="Y97" i="64"/>
  <c r="Y131" i="64"/>
  <c r="Z131" i="64" s="1"/>
  <c r="M131" i="64" s="1"/>
  <c r="Y133" i="64"/>
  <c r="Y138" i="64"/>
  <c r="Z138" i="64" s="1"/>
  <c r="Y145" i="64"/>
  <c r="D145" i="64" s="1"/>
  <c r="Y151" i="64"/>
  <c r="Z151" i="64" s="1"/>
  <c r="Y152" i="64"/>
  <c r="Y153" i="64"/>
  <c r="Z153" i="64" s="1"/>
  <c r="J153" i="64" s="1"/>
  <c r="Y156" i="64"/>
  <c r="Y163" i="64"/>
  <c r="Z163" i="64" s="1"/>
  <c r="Y166" i="64"/>
  <c r="Y178" i="64"/>
  <c r="Y180" i="64"/>
  <c r="D180" i="64" s="1"/>
  <c r="Y201" i="64"/>
  <c r="Z201" i="64" s="1"/>
  <c r="Y210" i="64"/>
  <c r="Y215" i="64"/>
  <c r="Y217" i="64"/>
  <c r="Y31" i="63"/>
  <c r="D31" i="63" s="1"/>
  <c r="Y33" i="63"/>
  <c r="Z33" i="63" s="1"/>
  <c r="Y47" i="63"/>
  <c r="Z47" i="63" s="1"/>
  <c r="Y54" i="63"/>
  <c r="Z54" i="63" s="1"/>
  <c r="Y30" i="29"/>
  <c r="D30" i="29" s="1"/>
  <c r="Y33" i="29"/>
  <c r="Y34" i="29"/>
  <c r="Z34" i="29" s="1"/>
  <c r="Y37" i="29"/>
  <c r="Y42" i="29"/>
  <c r="D42" i="29" s="1"/>
  <c r="Y47" i="29"/>
  <c r="Y56" i="29"/>
  <c r="Y60" i="29"/>
  <c r="D60" i="29" s="1"/>
  <c r="Y61" i="29"/>
  <c r="Z61" i="29" s="1"/>
  <c r="Y66" i="29"/>
  <c r="Y69" i="29"/>
  <c r="Y72" i="29"/>
  <c r="Y78" i="29"/>
  <c r="D78" i="29" s="1"/>
  <c r="Y81" i="29"/>
  <c r="Y82" i="29"/>
  <c r="Z82" i="29" s="1"/>
  <c r="Y95" i="29"/>
  <c r="Z95" i="29" s="1"/>
  <c r="Y103" i="29"/>
  <c r="Z103" i="29" s="1"/>
  <c r="Y115" i="29"/>
  <c r="Y118" i="29"/>
  <c r="Z118" i="29" s="1"/>
  <c r="Y121" i="29"/>
  <c r="Y127" i="29"/>
  <c r="Z127" i="29" s="1"/>
  <c r="Y131" i="29"/>
  <c r="Y150" i="29"/>
  <c r="Y151" i="29"/>
  <c r="D151" i="29" s="1"/>
  <c r="Y153" i="29"/>
  <c r="D153" i="29" s="1"/>
  <c r="Y157" i="29"/>
  <c r="Y162" i="29"/>
  <c r="Y165" i="29"/>
  <c r="Y175" i="29"/>
  <c r="D175" i="29" s="1"/>
  <c r="Y178" i="29"/>
  <c r="Y180" i="29"/>
  <c r="D180" i="29" s="1"/>
  <c r="Y187" i="29"/>
  <c r="Z187" i="29" s="1"/>
  <c r="Y191" i="29"/>
  <c r="D191" i="29" s="1"/>
  <c r="Y193" i="29"/>
  <c r="Y204" i="29"/>
  <c r="Z204" i="29" s="1"/>
  <c r="Y31" i="65"/>
  <c r="Y35" i="65"/>
  <c r="D35" i="65" s="1"/>
  <c r="Y47" i="65"/>
  <c r="Y54" i="65"/>
  <c r="Y58" i="65"/>
  <c r="D58" i="65" s="1"/>
  <c r="Y60" i="65"/>
  <c r="D60" i="65" s="1"/>
  <c r="Y69" i="65"/>
  <c r="Y71" i="65"/>
  <c r="Y81" i="65"/>
  <c r="Y84" i="65"/>
  <c r="D84" i="65" s="1"/>
  <c r="Y91" i="65"/>
  <c r="Y104" i="65"/>
  <c r="D104" i="65" s="1"/>
  <c r="Y108" i="65"/>
  <c r="D108" i="65" s="1"/>
  <c r="Y116" i="65"/>
  <c r="Z116" i="65" s="1"/>
  <c r="Y118" i="65"/>
  <c r="Y121" i="65"/>
  <c r="D121" i="65" s="1"/>
  <c r="Y127" i="65"/>
  <c r="Y129" i="65"/>
  <c r="D129" i="65" s="1"/>
  <c r="Y132" i="65"/>
  <c r="Y141" i="65"/>
  <c r="Y150" i="65"/>
  <c r="Z150" i="65" s="1"/>
  <c r="Y151" i="65"/>
  <c r="Z151" i="65" s="1"/>
  <c r="Y155" i="65"/>
  <c r="Y162" i="65"/>
  <c r="Y177" i="65"/>
  <c r="Y180" i="65"/>
  <c r="Z180" i="65" s="1"/>
  <c r="Y199" i="65"/>
  <c r="Y200" i="65"/>
  <c r="D200" i="65" s="1"/>
  <c r="Y202" i="65"/>
  <c r="Z202" i="65" s="1"/>
  <c r="Y215" i="65"/>
  <c r="Z215" i="65" s="1"/>
  <c r="Y217" i="65"/>
  <c r="Y31" i="64"/>
  <c r="Z31" i="64" s="1"/>
  <c r="Y34" i="64"/>
  <c r="Y45" i="64"/>
  <c r="Z45" i="64" s="1"/>
  <c r="Y49" i="64"/>
  <c r="Y57" i="64"/>
  <c r="Y67" i="64"/>
  <c r="D67" i="64" s="1"/>
  <c r="Y73" i="64"/>
  <c r="Z73" i="64" s="1"/>
  <c r="Y80" i="64"/>
  <c r="Y81" i="64"/>
  <c r="Y85" i="64"/>
  <c r="Y95" i="64"/>
  <c r="Z95" i="64" s="1"/>
  <c r="Y105" i="64"/>
  <c r="Y107" i="64"/>
  <c r="D107" i="64" s="1"/>
  <c r="Y114" i="64"/>
  <c r="D114" i="64" s="1"/>
  <c r="Y116" i="64"/>
  <c r="D116" i="64" s="1"/>
  <c r="Y140" i="64"/>
  <c r="Z140" i="64" s="1"/>
  <c r="Y143" i="64"/>
  <c r="Z143" i="64" s="1"/>
  <c r="Y150" i="64"/>
  <c r="Y165" i="64"/>
  <c r="Y181" i="64"/>
  <c r="Y186" i="64"/>
  <c r="Y192" i="64"/>
  <c r="D192" i="64" s="1"/>
  <c r="Y199" i="64"/>
  <c r="Y34" i="63"/>
  <c r="Y35" i="63"/>
  <c r="Y37" i="63"/>
  <c r="Y42" i="63"/>
  <c r="Y45" i="63"/>
  <c r="D45" i="63" s="1"/>
  <c r="Y59" i="63"/>
  <c r="Z59" i="63" s="1"/>
  <c r="Y61" i="63"/>
  <c r="Z61" i="63" s="1"/>
  <c r="L61" i="63" s="1"/>
  <c r="AA114" i="62"/>
  <c r="AA181" i="64"/>
  <c r="W181" i="64"/>
  <c r="AA152" i="64"/>
  <c r="W152" i="64" s="1"/>
  <c r="AA188" i="65"/>
  <c r="AA213" i="29"/>
  <c r="W213" i="29"/>
  <c r="Y198" i="29"/>
  <c r="Z198" i="29" s="1"/>
  <c r="Y174" i="29"/>
  <c r="Y139" i="29"/>
  <c r="AA132" i="29"/>
  <c r="W132" i="29" s="1"/>
  <c r="Y107" i="29"/>
  <c r="D107" i="29" s="1"/>
  <c r="Y92" i="29"/>
  <c r="Y85" i="29"/>
  <c r="Y79" i="29"/>
  <c r="Y57" i="29"/>
  <c r="Y54" i="29"/>
  <c r="Y48" i="29"/>
  <c r="Y45" i="29"/>
  <c r="AA32" i="64"/>
  <c r="AA58" i="64"/>
  <c r="W58" i="64" s="1"/>
  <c r="AA82" i="64"/>
  <c r="AA95" i="64"/>
  <c r="AA143" i="64"/>
  <c r="W143" i="64" s="1"/>
  <c r="AA174" i="64"/>
  <c r="AA190" i="64"/>
  <c r="W190" i="64"/>
  <c r="AA192" i="64"/>
  <c r="W192" i="64"/>
  <c r="AA193" i="64"/>
  <c r="W193" i="64"/>
  <c r="AA213" i="64"/>
  <c r="W213" i="64"/>
  <c r="AA47" i="64"/>
  <c r="W47" i="64" s="1"/>
  <c r="AA54" i="64"/>
  <c r="W54" i="64" s="1"/>
  <c r="AA102" i="64"/>
  <c r="W102" i="64" s="1"/>
  <c r="AA120" i="64"/>
  <c r="AA127" i="64"/>
  <c r="W127" i="64" s="1"/>
  <c r="AA128" i="64"/>
  <c r="W128" i="64" s="1"/>
  <c r="AA154" i="64"/>
  <c r="W154" i="64" s="1"/>
  <c r="AA167" i="64"/>
  <c r="AA168" i="64"/>
  <c r="W168" i="64" s="1"/>
  <c r="AA175" i="64"/>
  <c r="W175" i="64" s="1"/>
  <c r="AA176" i="64"/>
  <c r="W176" i="64"/>
  <c r="AA177" i="64"/>
  <c r="W177" i="64" s="1"/>
  <c r="AA187" i="64"/>
  <c r="AA189" i="64"/>
  <c r="W189" i="64" s="1"/>
  <c r="AA201" i="64"/>
  <c r="W201" i="64" s="1"/>
  <c r="AA204" i="64"/>
  <c r="W204" i="64" s="1"/>
  <c r="AA212" i="64"/>
  <c r="X25" i="65"/>
  <c r="AA138" i="65"/>
  <c r="AA204" i="65"/>
  <c r="W204" i="65" s="1"/>
  <c r="D179" i="29"/>
  <c r="AA156" i="29"/>
  <c r="W156" i="29"/>
  <c r="AA32" i="29"/>
  <c r="AA36" i="29"/>
  <c r="W36" i="29" s="1"/>
  <c r="AA45" i="29"/>
  <c r="W45" i="29" s="1"/>
  <c r="AA60" i="29"/>
  <c r="W60" i="29"/>
  <c r="AA80" i="29"/>
  <c r="AA93" i="29"/>
  <c r="W93" i="29" s="1"/>
  <c r="AA96" i="29"/>
  <c r="W96" i="29" s="1"/>
  <c r="AA97" i="29"/>
  <c r="W97" i="29" s="1"/>
  <c r="AA109" i="29"/>
  <c r="W109" i="29" s="1"/>
  <c r="AA116" i="29"/>
  <c r="AA121" i="29"/>
  <c r="W121" i="29"/>
  <c r="AA129" i="29"/>
  <c r="W129" i="29"/>
  <c r="AA150" i="29"/>
  <c r="AA153" i="29"/>
  <c r="W153" i="29" s="1"/>
  <c r="AA157" i="29"/>
  <c r="W157" i="29" s="1"/>
  <c r="AA166" i="29"/>
  <c r="AA176" i="29"/>
  <c r="AA178" i="29"/>
  <c r="W178" i="29" s="1"/>
  <c r="AA188" i="29"/>
  <c r="AA189" i="29"/>
  <c r="W189" i="29"/>
  <c r="AA204" i="29"/>
  <c r="W204" i="29"/>
  <c r="AA210" i="29"/>
  <c r="AA214" i="29"/>
  <c r="W214" i="29" s="1"/>
  <c r="AA217" i="29"/>
  <c r="W217" i="29" s="1"/>
  <c r="AA48" i="29"/>
  <c r="W48" i="29" s="1"/>
  <c r="AA49" i="29"/>
  <c r="W49" i="29" s="1"/>
  <c r="AA57" i="29"/>
  <c r="W57" i="29" s="1"/>
  <c r="AA85" i="29"/>
  <c r="W85" i="29"/>
  <c r="AA92" i="29"/>
  <c r="AA104" i="29"/>
  <c r="AA108" i="29"/>
  <c r="W108" i="29"/>
  <c r="AA128" i="29"/>
  <c r="AA141" i="29"/>
  <c r="AA144" i="29"/>
  <c r="W144" i="29"/>
  <c r="AA155" i="29"/>
  <c r="W155" i="29"/>
  <c r="AA169" i="29"/>
  <c r="W169" i="29"/>
  <c r="AA198" i="29"/>
  <c r="AA211" i="29"/>
  <c r="W211" i="29" s="1"/>
  <c r="Y44" i="29"/>
  <c r="W91" i="65"/>
  <c r="W127" i="65"/>
  <c r="W210" i="65"/>
  <c r="K30" i="16"/>
  <c r="K35" i="16"/>
  <c r="K40" i="16"/>
  <c r="Z154" i="29"/>
  <c r="D94" i="61"/>
  <c r="W66" i="65"/>
  <c r="W162" i="65"/>
  <c r="W174" i="65"/>
  <c r="W33" i="65"/>
  <c r="W152" i="65"/>
  <c r="W79" i="65"/>
  <c r="W42" i="65"/>
  <c r="Z153" i="61"/>
  <c r="Z109" i="61"/>
  <c r="D109" i="61"/>
  <c r="Z193" i="62"/>
  <c r="D193" i="62"/>
  <c r="Z140" i="62"/>
  <c r="D140" i="62"/>
  <c r="Z157" i="64"/>
  <c r="D157" i="64"/>
  <c r="D91" i="64"/>
  <c r="Z91" i="64"/>
  <c r="Z179" i="65"/>
  <c r="D179" i="65"/>
  <c r="Z45" i="65"/>
  <c r="D45" i="65"/>
  <c r="Z130" i="29"/>
  <c r="D130" i="29"/>
  <c r="Z186" i="65"/>
  <c r="D190" i="29"/>
  <c r="Z42" i="66"/>
  <c r="J42" i="66" s="1"/>
  <c r="D42" i="66"/>
  <c r="D178" i="61"/>
  <c r="Z178" i="61"/>
  <c r="Z78" i="61"/>
  <c r="D78" i="61"/>
  <c r="Z175" i="62"/>
  <c r="P175" i="62" s="1"/>
  <c r="D175" i="62"/>
  <c r="D70" i="62"/>
  <c r="Z70" i="62"/>
  <c r="Z215" i="63"/>
  <c r="D215" i="63"/>
  <c r="D162" i="63"/>
  <c r="Z127" i="63"/>
  <c r="K127" i="63" s="1"/>
  <c r="D85" i="63"/>
  <c r="Z202" i="29"/>
  <c r="Z37" i="66"/>
  <c r="K37" i="66" s="1"/>
  <c r="Z154" i="61"/>
  <c r="D154" i="62"/>
  <c r="Z154" i="62"/>
  <c r="N154" i="62" s="1"/>
  <c r="D165" i="65"/>
  <c r="W202" i="61"/>
  <c r="W67" i="63"/>
  <c r="W139" i="63"/>
  <c r="W54" i="62"/>
  <c r="Z165" i="63"/>
  <c r="N165" i="63" s="1"/>
  <c r="D141" i="61"/>
  <c r="Z61" i="61"/>
  <c r="D61" i="61"/>
  <c r="Z133" i="62"/>
  <c r="Z179" i="63"/>
  <c r="P179" i="63" s="1"/>
  <c r="D132" i="63"/>
  <c r="Z132" i="63"/>
  <c r="W162" i="61"/>
  <c r="W199" i="63"/>
  <c r="W212" i="63"/>
  <c r="W66" i="62"/>
  <c r="Z56" i="61"/>
  <c r="D177" i="29"/>
  <c r="D142" i="61"/>
  <c r="W69" i="29"/>
  <c r="D175" i="61"/>
  <c r="D71" i="61"/>
  <c r="Z71" i="61"/>
  <c r="D35" i="61"/>
  <c r="Z35" i="61"/>
  <c r="D167" i="62"/>
  <c r="D120" i="64"/>
  <c r="Z120" i="64"/>
  <c r="Z42" i="64"/>
  <c r="D42" i="64"/>
  <c r="Z107" i="65"/>
  <c r="D107" i="65"/>
  <c r="Z199" i="61"/>
  <c r="W42" i="63"/>
  <c r="W187" i="63"/>
  <c r="W78" i="63"/>
  <c r="W198" i="62"/>
  <c r="W138" i="62"/>
  <c r="W42" i="62"/>
  <c r="W174" i="62"/>
  <c r="W90" i="62"/>
  <c r="Z90" i="29"/>
  <c r="D90" i="29"/>
  <c r="D193" i="61"/>
  <c r="Z193" i="61"/>
  <c r="D156" i="61"/>
  <c r="Z156" i="61"/>
  <c r="Z59" i="61"/>
  <c r="P59" i="61" s="1"/>
  <c r="D213" i="62"/>
  <c r="Z151" i="62"/>
  <c r="D151" i="62"/>
  <c r="Z95" i="62"/>
  <c r="D95" i="62"/>
  <c r="D54" i="62"/>
  <c r="Z54" i="62"/>
  <c r="Z187" i="63"/>
  <c r="P187" i="63" s="1"/>
  <c r="Z143" i="63"/>
  <c r="D143" i="63"/>
  <c r="Z116" i="63"/>
  <c r="D116" i="63"/>
  <c r="Z143" i="29"/>
  <c r="Z108" i="66"/>
  <c r="D108" i="66"/>
  <c r="Z79" i="63"/>
  <c r="W56" i="63"/>
  <c r="W92" i="63"/>
  <c r="W164" i="63"/>
  <c r="W109" i="65"/>
  <c r="D70" i="66"/>
  <c r="Z70" i="66"/>
  <c r="Z48" i="66"/>
  <c r="D48" i="66"/>
  <c r="Z186" i="61"/>
  <c r="D186" i="61"/>
  <c r="D168" i="61"/>
  <c r="Z168" i="61"/>
  <c r="Z151" i="61"/>
  <c r="D151" i="61"/>
  <c r="Z107" i="61"/>
  <c r="D48" i="61"/>
  <c r="D162" i="62"/>
  <c r="Z203" i="63"/>
  <c r="Z174" i="64"/>
  <c r="D174" i="64"/>
  <c r="Z117" i="64"/>
  <c r="D117" i="64"/>
  <c r="D84" i="64"/>
  <c r="Z84" i="64"/>
  <c r="D33" i="64"/>
  <c r="Z33" i="64"/>
  <c r="Z164" i="65"/>
  <c r="D164" i="65"/>
  <c r="Z79" i="65"/>
  <c r="O79" i="65" s="1"/>
  <c r="D79" i="65"/>
  <c r="Z80" i="29"/>
  <c r="J80" i="29" s="1"/>
  <c r="Z213" i="61"/>
  <c r="Z71" i="62"/>
  <c r="D71" i="62"/>
  <c r="D114" i="63"/>
  <c r="Z198" i="64"/>
  <c r="Z72" i="64"/>
  <c r="J72" i="64" s="1"/>
  <c r="W115" i="61"/>
  <c r="W103" i="61"/>
  <c r="W115" i="63"/>
  <c r="W31" i="63"/>
  <c r="W103" i="63"/>
  <c r="W150" i="62"/>
  <c r="W164" i="62"/>
  <c r="D129" i="29"/>
  <c r="W120" i="64"/>
  <c r="D85" i="29"/>
  <c r="Z85" i="29"/>
  <c r="Z181" i="64"/>
  <c r="D181" i="64"/>
  <c r="D105" i="64"/>
  <c r="Z105" i="64"/>
  <c r="Z49" i="64"/>
  <c r="D49" i="64"/>
  <c r="D199" i="65"/>
  <c r="Z199" i="65"/>
  <c r="Z132" i="65"/>
  <c r="D132" i="65"/>
  <c r="D91" i="65"/>
  <c r="Z91" i="65"/>
  <c r="D47" i="65"/>
  <c r="Z47" i="65"/>
  <c r="D178" i="29"/>
  <c r="Z178" i="29"/>
  <c r="Z131" i="29"/>
  <c r="D131" i="29"/>
  <c r="Z81" i="29"/>
  <c r="N81" i="29" s="1"/>
  <c r="D81" i="29"/>
  <c r="Z47" i="29"/>
  <c r="D47" i="29"/>
  <c r="Z166" i="64"/>
  <c r="D166" i="64"/>
  <c r="Z133" i="64"/>
  <c r="K133" i="64" s="1"/>
  <c r="D133" i="64"/>
  <c r="Z54" i="64"/>
  <c r="D54" i="64"/>
  <c r="D203" i="65"/>
  <c r="Z203" i="65"/>
  <c r="Z166" i="65"/>
  <c r="D166" i="65"/>
  <c r="D145" i="65"/>
  <c r="Z145" i="65"/>
  <c r="Z97" i="65"/>
  <c r="D97" i="65"/>
  <c r="D44" i="65"/>
  <c r="Z44" i="65"/>
  <c r="D181" i="29"/>
  <c r="Z181" i="29"/>
  <c r="D133" i="29"/>
  <c r="Z133" i="29"/>
  <c r="Z104" i="29"/>
  <c r="D104" i="29"/>
  <c r="Z31" i="29"/>
  <c r="D31" i="29"/>
  <c r="W138" i="66"/>
  <c r="W115" i="66"/>
  <c r="N56" i="61"/>
  <c r="W188" i="29"/>
  <c r="I179" i="29"/>
  <c r="N179" i="29"/>
  <c r="M179" i="29"/>
  <c r="J179" i="29"/>
  <c r="K179" i="29"/>
  <c r="P179" i="29"/>
  <c r="W167" i="64"/>
  <c r="W174" i="64"/>
  <c r="Z54" i="29"/>
  <c r="D54" i="29"/>
  <c r="D34" i="63"/>
  <c r="Z34" i="63"/>
  <c r="P34" i="63" s="1"/>
  <c r="D80" i="64"/>
  <c r="Z80" i="64"/>
  <c r="Z217" i="65"/>
  <c r="D217" i="65"/>
  <c r="D155" i="65"/>
  <c r="Z155" i="65"/>
  <c r="D118" i="65"/>
  <c r="Z118" i="65"/>
  <c r="D69" i="65"/>
  <c r="Z69" i="65"/>
  <c r="D193" i="29"/>
  <c r="Z193" i="29"/>
  <c r="Z157" i="29"/>
  <c r="D157" i="29"/>
  <c r="Z115" i="29"/>
  <c r="D115" i="29"/>
  <c r="D66" i="29"/>
  <c r="Z66" i="29"/>
  <c r="Z33" i="29"/>
  <c r="D33" i="29"/>
  <c r="D210" i="64"/>
  <c r="Z210" i="64"/>
  <c r="I210" i="64" s="1"/>
  <c r="D152" i="64"/>
  <c r="Z152" i="64"/>
  <c r="P152" i="64" s="1"/>
  <c r="D71" i="64"/>
  <c r="Z71" i="64"/>
  <c r="D35" i="64"/>
  <c r="Z188" i="65"/>
  <c r="D188" i="65"/>
  <c r="D114" i="65"/>
  <c r="Z114" i="65"/>
  <c r="Z72" i="65"/>
  <c r="D72" i="65"/>
  <c r="D200" i="29"/>
  <c r="Z200" i="29"/>
  <c r="D144" i="29"/>
  <c r="Z144" i="29"/>
  <c r="D67" i="29"/>
  <c r="Z67" i="29"/>
  <c r="W152" i="66"/>
  <c r="L217" i="29"/>
  <c r="L142" i="61"/>
  <c r="N142" i="61"/>
  <c r="J142" i="61"/>
  <c r="M142" i="61"/>
  <c r="P142" i="61"/>
  <c r="O142" i="61"/>
  <c r="K142" i="61"/>
  <c r="W128" i="29"/>
  <c r="W212" i="64"/>
  <c r="W82" i="64"/>
  <c r="D48" i="29"/>
  <c r="Z48" i="29"/>
  <c r="D59" i="63"/>
  <c r="Z121" i="65"/>
  <c r="D204" i="29"/>
  <c r="D118" i="29"/>
  <c r="D37" i="64"/>
  <c r="D119" i="65"/>
  <c r="Z213" i="29"/>
  <c r="D106" i="29"/>
  <c r="W30" i="66"/>
  <c r="W198" i="66"/>
  <c r="W104" i="29"/>
  <c r="W210" i="29"/>
  <c r="W116" i="29"/>
  <c r="W138" i="65"/>
  <c r="W32" i="64"/>
  <c r="D92" i="29"/>
  <c r="Z92" i="29"/>
  <c r="W114" i="62"/>
  <c r="Z116" i="64"/>
  <c r="D215" i="65"/>
  <c r="Z129" i="65"/>
  <c r="D116" i="65"/>
  <c r="Z60" i="65"/>
  <c r="Z35" i="65"/>
  <c r="Z191" i="29"/>
  <c r="Z175" i="29"/>
  <c r="Z153" i="29"/>
  <c r="D127" i="29"/>
  <c r="D103" i="29"/>
  <c r="Z78" i="29"/>
  <c r="D61" i="29"/>
  <c r="Z42" i="29"/>
  <c r="Z30" i="29"/>
  <c r="Z31" i="63"/>
  <c r="P31" i="63" s="1"/>
  <c r="D201" i="64"/>
  <c r="D163" i="64"/>
  <c r="D151" i="64"/>
  <c r="D68" i="64"/>
  <c r="Z47" i="64"/>
  <c r="Z32" i="64"/>
  <c r="L32" i="64" s="1"/>
  <c r="D198" i="65"/>
  <c r="Z178" i="65"/>
  <c r="Z163" i="65"/>
  <c r="D128" i="65"/>
  <c r="D109" i="65"/>
  <c r="D93" i="65"/>
  <c r="D70" i="65"/>
  <c r="Z192" i="29"/>
  <c r="Z176" i="29"/>
  <c r="D141" i="29"/>
  <c r="D132" i="29"/>
  <c r="D83" i="29"/>
  <c r="D43" i="29"/>
  <c r="W186" i="66"/>
  <c r="W78" i="66"/>
  <c r="W56" i="66"/>
  <c r="L212" i="61"/>
  <c r="O212" i="61"/>
  <c r="J212" i="61"/>
  <c r="P212" i="61"/>
  <c r="M212" i="61"/>
  <c r="N212" i="61"/>
  <c r="K212" i="61"/>
  <c r="W166" i="29"/>
  <c r="W187" i="64"/>
  <c r="Z200" i="65"/>
  <c r="Z104" i="65"/>
  <c r="J104" i="65" s="1"/>
  <c r="Z180" i="29"/>
  <c r="D34" i="29"/>
  <c r="Z210" i="65"/>
  <c r="Z152" i="65"/>
  <c r="D48" i="65"/>
  <c r="D138" i="29"/>
  <c r="W214" i="66"/>
  <c r="M57" i="66"/>
  <c r="W198" i="29"/>
  <c r="W141" i="29"/>
  <c r="W92" i="29"/>
  <c r="W176" i="29"/>
  <c r="W150" i="29"/>
  <c r="W80" i="29"/>
  <c r="W32" i="29"/>
  <c r="I177" i="29"/>
  <c r="L177" i="29"/>
  <c r="W95" i="64"/>
  <c r="D139" i="29"/>
  <c r="Z139" i="29"/>
  <c r="W188" i="65"/>
  <c r="Z108" i="65"/>
  <c r="D95" i="29"/>
  <c r="Z145" i="64"/>
  <c r="D120" i="65"/>
  <c r="Z119" i="29"/>
  <c r="W175" i="66"/>
  <c r="W102" i="66"/>
  <c r="W131" i="66"/>
  <c r="W90" i="66"/>
  <c r="W44" i="66"/>
  <c r="M94" i="61"/>
  <c r="L94" i="61"/>
  <c r="P114" i="63"/>
  <c r="K114" i="63"/>
  <c r="N114" i="63"/>
  <c r="J114" i="63"/>
  <c r="I114" i="63"/>
  <c r="M162" i="62"/>
  <c r="M48" i="61"/>
  <c r="L48" i="61"/>
  <c r="K168" i="61"/>
  <c r="P168" i="61"/>
  <c r="J168" i="61"/>
  <c r="M168" i="61"/>
  <c r="O168" i="61"/>
  <c r="L168" i="61"/>
  <c r="N168" i="61"/>
  <c r="K108" i="66"/>
  <c r="M108" i="66"/>
  <c r="J108" i="66"/>
  <c r="P108" i="66"/>
  <c r="O108" i="66"/>
  <c r="L108" i="66"/>
  <c r="N108" i="66"/>
  <c r="I108" i="66"/>
  <c r="O116" i="63"/>
  <c r="J116" i="63"/>
  <c r="L95" i="62"/>
  <c r="M95" i="62"/>
  <c r="N35" i="61"/>
  <c r="K61" i="61"/>
  <c r="N61" i="61"/>
  <c r="O61" i="61"/>
  <c r="L61" i="61"/>
  <c r="P61" i="61"/>
  <c r="M61" i="61"/>
  <c r="J61" i="61"/>
  <c r="P141" i="61"/>
  <c r="J141" i="61"/>
  <c r="N141" i="61"/>
  <c r="M141" i="61"/>
  <c r="L141" i="61"/>
  <c r="K141" i="61"/>
  <c r="O141" i="61"/>
  <c r="M202" i="29"/>
  <c r="O202" i="29"/>
  <c r="K202" i="29"/>
  <c r="L202" i="29"/>
  <c r="K186" i="65"/>
  <c r="N186" i="65"/>
  <c r="O186" i="65"/>
  <c r="M186" i="65"/>
  <c r="L186" i="65"/>
  <c r="I186" i="65"/>
  <c r="P186" i="65"/>
  <c r="J186" i="65"/>
  <c r="L130" i="29"/>
  <c r="J130" i="29"/>
  <c r="K130" i="29"/>
  <c r="N130" i="29"/>
  <c r="P130" i="29"/>
  <c r="I130" i="29"/>
  <c r="M130" i="29"/>
  <c r="M179" i="65"/>
  <c r="P179" i="65"/>
  <c r="O179" i="65"/>
  <c r="N179" i="65"/>
  <c r="J179" i="65"/>
  <c r="K179" i="65"/>
  <c r="I179" i="65"/>
  <c r="L179" i="65"/>
  <c r="I157" i="64"/>
  <c r="L157" i="64"/>
  <c r="N157" i="64"/>
  <c r="O157" i="64"/>
  <c r="M157" i="64"/>
  <c r="K157" i="64"/>
  <c r="P157" i="64"/>
  <c r="J157" i="64"/>
  <c r="M193" i="62"/>
  <c r="J193" i="62"/>
  <c r="P193" i="62"/>
  <c r="K193" i="62"/>
  <c r="O193" i="62"/>
  <c r="N193" i="62"/>
  <c r="I193" i="62"/>
  <c r="L193" i="62"/>
  <c r="N153" i="61"/>
  <c r="M153" i="61"/>
  <c r="O72" i="64"/>
  <c r="N72" i="64"/>
  <c r="P72" i="64"/>
  <c r="I72" i="64"/>
  <c r="I32" i="66"/>
  <c r="K117" i="64"/>
  <c r="P117" i="64"/>
  <c r="M117" i="64"/>
  <c r="L117" i="64"/>
  <c r="P174" i="64"/>
  <c r="K174" i="64"/>
  <c r="N174" i="64"/>
  <c r="J174" i="64"/>
  <c r="L174" i="64"/>
  <c r="I174" i="64"/>
  <c r="O174" i="64"/>
  <c r="K59" i="62"/>
  <c r="P59" i="62"/>
  <c r="N59" i="62"/>
  <c r="I59" i="62"/>
  <c r="K151" i="61"/>
  <c r="N151" i="61"/>
  <c r="M151" i="61"/>
  <c r="P151" i="61"/>
  <c r="L151" i="61"/>
  <c r="I151" i="61"/>
  <c r="O151" i="61"/>
  <c r="J151" i="61"/>
  <c r="K186" i="61"/>
  <c r="N186" i="61"/>
  <c r="P186" i="61"/>
  <c r="M186" i="61"/>
  <c r="L186" i="61"/>
  <c r="I186" i="61"/>
  <c r="O186" i="61"/>
  <c r="J186" i="61"/>
  <c r="L187" i="63"/>
  <c r="K187" i="63"/>
  <c r="O187" i="63"/>
  <c r="J187" i="63"/>
  <c r="K193" i="61"/>
  <c r="I193" i="61"/>
  <c r="L193" i="61"/>
  <c r="O193" i="61"/>
  <c r="J193" i="61"/>
  <c r="P193" i="61"/>
  <c r="N193" i="61"/>
  <c r="M193" i="61"/>
  <c r="K107" i="65"/>
  <c r="O107" i="65"/>
  <c r="I107" i="65"/>
  <c r="P107" i="65"/>
  <c r="J107" i="65"/>
  <c r="L107" i="65"/>
  <c r="N107" i="65"/>
  <c r="I214" i="62"/>
  <c r="J66" i="61"/>
  <c r="I85" i="63"/>
  <c r="N85" i="63"/>
  <c r="P85" i="63"/>
  <c r="L85" i="63"/>
  <c r="J85" i="63"/>
  <c r="O85" i="63"/>
  <c r="M85" i="63"/>
  <c r="K85" i="63"/>
  <c r="P70" i="62"/>
  <c r="L70" i="62"/>
  <c r="K70" i="62"/>
  <c r="N70" i="62"/>
  <c r="J70" i="62"/>
  <c r="M70" i="62"/>
  <c r="O70" i="62"/>
  <c r="I70" i="62"/>
  <c r="K178" i="61"/>
  <c r="J178" i="61"/>
  <c r="I178" i="61"/>
  <c r="M178" i="61"/>
  <c r="O178" i="61"/>
  <c r="N178" i="61"/>
  <c r="P178" i="61"/>
  <c r="L178" i="61"/>
  <c r="L70" i="66"/>
  <c r="K70" i="66"/>
  <c r="I70" i="66"/>
  <c r="N70" i="66"/>
  <c r="P70" i="66"/>
  <c r="M70" i="66"/>
  <c r="O70" i="66"/>
  <c r="I79" i="63"/>
  <c r="K79" i="63"/>
  <c r="M79" i="63"/>
  <c r="L79" i="63"/>
  <c r="N79" i="63"/>
  <c r="P79" i="63"/>
  <c r="J79" i="63"/>
  <c r="K143" i="29"/>
  <c r="M143" i="29"/>
  <c r="I143" i="29"/>
  <c r="O143" i="29"/>
  <c r="P143" i="29"/>
  <c r="N143" i="29"/>
  <c r="J143" i="29"/>
  <c r="L143" i="29"/>
  <c r="K143" i="63"/>
  <c r="I143" i="63"/>
  <c r="L143" i="63"/>
  <c r="P143" i="63"/>
  <c r="N151" i="62"/>
  <c r="M151" i="62"/>
  <c r="L151" i="62"/>
  <c r="L90" i="29"/>
  <c r="O90" i="29"/>
  <c r="M90" i="29"/>
  <c r="J90" i="29"/>
  <c r="J199" i="61"/>
  <c r="P199" i="61"/>
  <c r="O199" i="61"/>
  <c r="L199" i="61"/>
  <c r="P120" i="64"/>
  <c r="O120" i="64"/>
  <c r="N120" i="64"/>
  <c r="K120" i="64"/>
  <c r="J120" i="64"/>
  <c r="M120" i="64"/>
  <c r="L120" i="64"/>
  <c r="I120" i="64"/>
  <c r="N71" i="61"/>
  <c r="M71" i="61"/>
  <c r="J71" i="61"/>
  <c r="P71" i="61"/>
  <c r="K71" i="61"/>
  <c r="I71" i="61"/>
  <c r="O71" i="61"/>
  <c r="L71" i="61"/>
  <c r="M205" i="29"/>
  <c r="L205" i="29"/>
  <c r="N179" i="63"/>
  <c r="L214" i="65"/>
  <c r="N214" i="65"/>
  <c r="O214" i="65"/>
  <c r="K214" i="65"/>
  <c r="I214" i="65"/>
  <c r="M214" i="65"/>
  <c r="P214" i="65"/>
  <c r="J214" i="65"/>
  <c r="O102" i="64"/>
  <c r="K102" i="64"/>
  <c r="J154" i="61"/>
  <c r="L154" i="61"/>
  <c r="N154" i="61"/>
  <c r="K154" i="61"/>
  <c r="M154" i="61"/>
  <c r="O154" i="61"/>
  <c r="P154" i="61"/>
  <c r="I154" i="61"/>
  <c r="L215" i="63"/>
  <c r="O215" i="63"/>
  <c r="K215" i="63"/>
  <c r="P215" i="63"/>
  <c r="J215" i="63"/>
  <c r="M215" i="63"/>
  <c r="N215" i="63"/>
  <c r="I215" i="63"/>
  <c r="J175" i="62"/>
  <c r="P78" i="61"/>
  <c r="J78" i="61"/>
  <c r="I78" i="61"/>
  <c r="O78" i="61"/>
  <c r="K78" i="61"/>
  <c r="N78" i="61"/>
  <c r="L78" i="61"/>
  <c r="N42" i="66"/>
  <c r="I42" i="66"/>
  <c r="P42" i="66"/>
  <c r="O42" i="66"/>
  <c r="L42" i="66"/>
  <c r="P190" i="29"/>
  <c r="O190" i="29"/>
  <c r="K190" i="29"/>
  <c r="L190" i="29"/>
  <c r="J190" i="29"/>
  <c r="I190" i="29"/>
  <c r="M190" i="29"/>
  <c r="N190" i="29"/>
  <c r="M45" i="65"/>
  <c r="O45" i="65"/>
  <c r="I45" i="65"/>
  <c r="J45" i="65"/>
  <c r="K45" i="65"/>
  <c r="L45" i="65"/>
  <c r="N45" i="65"/>
  <c r="P45" i="65"/>
  <c r="K140" i="62"/>
  <c r="N140" i="62"/>
  <c r="L140" i="62"/>
  <c r="P140" i="62"/>
  <c r="I140" i="62"/>
  <c r="M140" i="62"/>
  <c r="J140" i="62"/>
  <c r="O109" i="61"/>
  <c r="L109" i="61"/>
  <c r="I109" i="61"/>
  <c r="M109" i="61"/>
  <c r="P109" i="61"/>
  <c r="K109" i="61"/>
  <c r="J109" i="61"/>
  <c r="N109" i="61"/>
  <c r="I56" i="61"/>
  <c r="J56" i="61"/>
  <c r="O56" i="61"/>
  <c r="M198" i="64"/>
  <c r="N198" i="64"/>
  <c r="J198" i="64"/>
  <c r="P198" i="64"/>
  <c r="L198" i="64"/>
  <c r="K198" i="64"/>
  <c r="I198" i="64"/>
  <c r="M71" i="62"/>
  <c r="O71" i="62"/>
  <c r="I71" i="62"/>
  <c r="J71" i="62"/>
  <c r="K71" i="62"/>
  <c r="L71" i="62"/>
  <c r="N71" i="62"/>
  <c r="P71" i="62"/>
  <c r="O213" i="61"/>
  <c r="N213" i="61"/>
  <c r="K213" i="61"/>
  <c r="P213" i="61"/>
  <c r="L213" i="61"/>
  <c r="M213" i="61"/>
  <c r="I213" i="61"/>
  <c r="J213" i="61"/>
  <c r="J164" i="65"/>
  <c r="P164" i="65"/>
  <c r="I164" i="65"/>
  <c r="N164" i="65"/>
  <c r="M164" i="65"/>
  <c r="K164" i="65"/>
  <c r="O164" i="65"/>
  <c r="L164" i="65"/>
  <c r="O107" i="61"/>
  <c r="J107" i="61"/>
  <c r="L48" i="66"/>
  <c r="J48" i="66"/>
  <c r="J54" i="62"/>
  <c r="K54" i="62"/>
  <c r="I54" i="62"/>
  <c r="O54" i="62"/>
  <c r="P54" i="62"/>
  <c r="L54" i="62"/>
  <c r="M54" i="62"/>
  <c r="I59" i="61"/>
  <c r="K59" i="61"/>
  <c r="J59" i="61"/>
  <c r="O59" i="61"/>
  <c r="L59" i="61"/>
  <c r="O156" i="61"/>
  <c r="M156" i="61"/>
  <c r="P156" i="61"/>
  <c r="J156" i="61"/>
  <c r="K156" i="61"/>
  <c r="N156" i="61"/>
  <c r="L156" i="61"/>
  <c r="I156" i="61"/>
  <c r="O42" i="64"/>
  <c r="I42" i="64"/>
  <c r="M42" i="64"/>
  <c r="K42" i="64"/>
  <c r="P42" i="64"/>
  <c r="J42" i="64"/>
  <c r="L42" i="64"/>
  <c r="N189" i="64"/>
  <c r="M189" i="64"/>
  <c r="P189" i="64"/>
  <c r="I189" i="64"/>
  <c r="K189" i="64"/>
  <c r="L189" i="64"/>
  <c r="J189" i="64"/>
  <c r="O175" i="61"/>
  <c r="K175" i="61"/>
  <c r="J175" i="61"/>
  <c r="P175" i="61"/>
  <c r="N175" i="61"/>
  <c r="L175" i="61"/>
  <c r="I175" i="61"/>
  <c r="M175" i="61"/>
  <c r="I132" i="63"/>
  <c r="N132" i="63"/>
  <c r="O132" i="63"/>
  <c r="L132" i="63"/>
  <c r="K132" i="63"/>
  <c r="M132" i="63"/>
  <c r="J132" i="63"/>
  <c r="P132" i="63"/>
  <c r="P133" i="62"/>
  <c r="N133" i="62"/>
  <c r="M133" i="62"/>
  <c r="I133" i="62"/>
  <c r="J133" i="62"/>
  <c r="O133" i="62"/>
  <c r="L133" i="62"/>
  <c r="K133" i="62"/>
  <c r="I165" i="65"/>
  <c r="O165" i="65"/>
  <c r="L165" i="65"/>
  <c r="K165" i="65"/>
  <c r="N165" i="65"/>
  <c r="J165" i="65"/>
  <c r="P165" i="65"/>
  <c r="M165" i="65"/>
  <c r="L154" i="62"/>
  <c r="P154" i="62"/>
  <c r="I37" i="66"/>
  <c r="J37" i="66"/>
  <c r="I127" i="63"/>
  <c r="I91" i="64"/>
  <c r="J91" i="64"/>
  <c r="L91" i="64"/>
  <c r="N91" i="64"/>
  <c r="K91" i="64"/>
  <c r="P91" i="64"/>
  <c r="M91" i="64"/>
  <c r="O91" i="64"/>
  <c r="P56" i="61"/>
  <c r="M139" i="29"/>
  <c r="J139" i="29"/>
  <c r="I139" i="29"/>
  <c r="K139" i="29"/>
  <c r="N139" i="29"/>
  <c r="O139" i="29"/>
  <c r="P139" i="29"/>
  <c r="L139" i="29"/>
  <c r="I138" i="29"/>
  <c r="N138" i="29"/>
  <c r="M138" i="29"/>
  <c r="J138" i="29"/>
  <c r="K138" i="29"/>
  <c r="O138" i="29"/>
  <c r="P138" i="29"/>
  <c r="L138" i="29"/>
  <c r="I153" i="64"/>
  <c r="N153" i="64"/>
  <c r="I82" i="29"/>
  <c r="O82" i="29"/>
  <c r="P82" i="29"/>
  <c r="L82" i="29"/>
  <c r="J82" i="29"/>
  <c r="N82" i="29"/>
  <c r="M82" i="29"/>
  <c r="K82" i="29"/>
  <c r="M192" i="29"/>
  <c r="O192" i="29"/>
  <c r="I192" i="29"/>
  <c r="J192" i="29"/>
  <c r="K192" i="29"/>
  <c r="L192" i="29"/>
  <c r="P192" i="29"/>
  <c r="N192" i="29"/>
  <c r="M31" i="63"/>
  <c r="N31" i="63"/>
  <c r="O78" i="29"/>
  <c r="M78" i="29"/>
  <c r="I78" i="29"/>
  <c r="J78" i="29"/>
  <c r="K78" i="29"/>
  <c r="N78" i="29"/>
  <c r="P78" i="29"/>
  <c r="L78" i="29"/>
  <c r="K175" i="29"/>
  <c r="I175" i="29"/>
  <c r="L175" i="29"/>
  <c r="M175" i="29"/>
  <c r="J175" i="29"/>
  <c r="N175" i="29"/>
  <c r="O175" i="29"/>
  <c r="P175" i="29"/>
  <c r="J35" i="65"/>
  <c r="N35" i="65"/>
  <c r="P35" i="65"/>
  <c r="J213" i="29"/>
  <c r="L213" i="29"/>
  <c r="O213" i="29"/>
  <c r="K213" i="29"/>
  <c r="I213" i="29"/>
  <c r="P213" i="29"/>
  <c r="M213" i="29"/>
  <c r="N213" i="29"/>
  <c r="I121" i="65"/>
  <c r="J48" i="29"/>
  <c r="O72" i="65"/>
  <c r="N181" i="29"/>
  <c r="J181" i="29"/>
  <c r="M181" i="29"/>
  <c r="I181" i="29"/>
  <c r="L181" i="29"/>
  <c r="O181" i="29"/>
  <c r="P181" i="29"/>
  <c r="K181" i="29"/>
  <c r="N210" i="65"/>
  <c r="L104" i="65"/>
  <c r="M200" i="65"/>
  <c r="P43" i="29"/>
  <c r="O43" i="29"/>
  <c r="I43" i="29"/>
  <c r="K43" i="29"/>
  <c r="N43" i="29"/>
  <c r="L43" i="29"/>
  <c r="M43" i="29"/>
  <c r="J43" i="29"/>
  <c r="I93" i="65"/>
  <c r="K93" i="65"/>
  <c r="P93" i="65"/>
  <c r="L93" i="65"/>
  <c r="N93" i="65"/>
  <c r="J93" i="65"/>
  <c r="O93" i="65"/>
  <c r="M93" i="65"/>
  <c r="N68" i="64"/>
  <c r="I68" i="64"/>
  <c r="P68" i="64"/>
  <c r="L68" i="64"/>
  <c r="K68" i="64"/>
  <c r="J68" i="64"/>
  <c r="M68" i="64"/>
  <c r="O68" i="64"/>
  <c r="N201" i="64"/>
  <c r="K201" i="64"/>
  <c r="J201" i="64"/>
  <c r="P201" i="64"/>
  <c r="L201" i="64"/>
  <c r="O201" i="64"/>
  <c r="I201" i="64"/>
  <c r="N61" i="29"/>
  <c r="L61" i="29"/>
  <c r="O61" i="29"/>
  <c r="I61" i="29"/>
  <c r="P61" i="29"/>
  <c r="K61" i="29"/>
  <c r="J61" i="29"/>
  <c r="M61" i="29"/>
  <c r="L103" i="29"/>
  <c r="N103" i="29"/>
  <c r="P103" i="29"/>
  <c r="M103" i="29"/>
  <c r="O103" i="29"/>
  <c r="J103" i="29"/>
  <c r="I103" i="29"/>
  <c r="K103" i="29"/>
  <c r="P116" i="65"/>
  <c r="J116" i="65"/>
  <c r="O116" i="65"/>
  <c r="I116" i="65"/>
  <c r="M116" i="65"/>
  <c r="K116" i="65"/>
  <c r="L116" i="65"/>
  <c r="N116" i="65"/>
  <c r="O215" i="65"/>
  <c r="P215" i="65"/>
  <c r="L215" i="65"/>
  <c r="J215" i="65"/>
  <c r="I215" i="65"/>
  <c r="M215" i="65"/>
  <c r="K215" i="65"/>
  <c r="N215" i="65"/>
  <c r="K73" i="64"/>
  <c r="O73" i="64"/>
  <c r="M73" i="64"/>
  <c r="L73" i="64"/>
  <c r="P73" i="64"/>
  <c r="J73" i="64"/>
  <c r="N73" i="64"/>
  <c r="I73" i="64"/>
  <c r="P144" i="29"/>
  <c r="J144" i="29"/>
  <c r="O144" i="29"/>
  <c r="L144" i="29"/>
  <c r="K144" i="29"/>
  <c r="N144" i="29"/>
  <c r="I144" i="29"/>
  <c r="M144" i="29"/>
  <c r="L71" i="64"/>
  <c r="O71" i="64"/>
  <c r="M71" i="64"/>
  <c r="I71" i="64"/>
  <c r="P71" i="64"/>
  <c r="N71" i="64"/>
  <c r="K71" i="64"/>
  <c r="J71" i="64"/>
  <c r="J210" i="64"/>
  <c r="L210" i="64"/>
  <c r="P210" i="64"/>
  <c r="N210" i="64"/>
  <c r="K210" i="64"/>
  <c r="L66" i="29"/>
  <c r="K66" i="29"/>
  <c r="I66" i="29"/>
  <c r="N66" i="29"/>
  <c r="O66" i="29"/>
  <c r="J66" i="29"/>
  <c r="P66" i="29"/>
  <c r="M66" i="29"/>
  <c r="K69" i="65"/>
  <c r="P69" i="65"/>
  <c r="O69" i="65"/>
  <c r="M69" i="65"/>
  <c r="J69" i="65"/>
  <c r="I69" i="65"/>
  <c r="N69" i="65"/>
  <c r="L69" i="65"/>
  <c r="M155" i="65"/>
  <c r="N155" i="65"/>
  <c r="O155" i="65"/>
  <c r="L155" i="65"/>
  <c r="K155" i="65"/>
  <c r="J155" i="65"/>
  <c r="P155" i="65"/>
  <c r="I155" i="65"/>
  <c r="N80" i="64"/>
  <c r="J80" i="64"/>
  <c r="P80" i="64"/>
  <c r="L80" i="64"/>
  <c r="I80" i="64"/>
  <c r="O80" i="64"/>
  <c r="K80" i="64"/>
  <c r="O34" i="63"/>
  <c r="M34" i="63"/>
  <c r="L34" i="63"/>
  <c r="I34" i="63"/>
  <c r="K34" i="63"/>
  <c r="L133" i="64"/>
  <c r="M133" i="64"/>
  <c r="M81" i="29"/>
  <c r="L81" i="29"/>
  <c r="O36" i="29"/>
  <c r="O168" i="29"/>
  <c r="M85" i="65"/>
  <c r="P120" i="65"/>
  <c r="L120" i="65"/>
  <c r="O120" i="65"/>
  <c r="K120" i="65"/>
  <c r="N120" i="65"/>
  <c r="M120" i="65"/>
  <c r="I120" i="65"/>
  <c r="J120" i="65"/>
  <c r="I54" i="63"/>
  <c r="P54" i="63"/>
  <c r="K54" i="63"/>
  <c r="N54" i="63"/>
  <c r="L54" i="63"/>
  <c r="J54" i="63"/>
  <c r="M54" i="63"/>
  <c r="O95" i="29"/>
  <c r="M95" i="29"/>
  <c r="K95" i="29"/>
  <c r="J95" i="29"/>
  <c r="P95" i="29"/>
  <c r="L95" i="29"/>
  <c r="N95" i="29"/>
  <c r="I95" i="29"/>
  <c r="O187" i="29"/>
  <c r="P187" i="29"/>
  <c r="I187" i="29"/>
  <c r="K187" i="29"/>
  <c r="M187" i="29"/>
  <c r="L187" i="29"/>
  <c r="N187" i="29"/>
  <c r="J187" i="29"/>
  <c r="I150" i="65"/>
  <c r="I202" i="65"/>
  <c r="K202" i="65"/>
  <c r="P202" i="65"/>
  <c r="J202" i="65"/>
  <c r="M202" i="65"/>
  <c r="N202" i="65"/>
  <c r="O202" i="65"/>
  <c r="L202" i="65"/>
  <c r="I61" i="63"/>
  <c r="N61" i="63"/>
  <c r="L83" i="29"/>
  <c r="M83" i="29"/>
  <c r="N83" i="29"/>
  <c r="K83" i="29"/>
  <c r="P83" i="29"/>
  <c r="O83" i="29"/>
  <c r="J83" i="29"/>
  <c r="I83" i="29"/>
  <c r="M141" i="29"/>
  <c r="O70" i="65"/>
  <c r="J109" i="65"/>
  <c r="L109" i="65"/>
  <c r="M109" i="65"/>
  <c r="O109" i="65"/>
  <c r="K109" i="65"/>
  <c r="N109" i="65"/>
  <c r="P109" i="65"/>
  <c r="I109" i="65"/>
  <c r="J198" i="65"/>
  <c r="P198" i="65"/>
  <c r="I198" i="65"/>
  <c r="N198" i="65"/>
  <c r="M198" i="65"/>
  <c r="K198" i="65"/>
  <c r="L198" i="65"/>
  <c r="O198" i="65"/>
  <c r="J163" i="64"/>
  <c r="N127" i="29"/>
  <c r="O180" i="65"/>
  <c r="K180" i="65"/>
  <c r="P180" i="65"/>
  <c r="L180" i="65"/>
  <c r="M180" i="65"/>
  <c r="I180" i="65"/>
  <c r="J180" i="65"/>
  <c r="N180" i="65"/>
  <c r="P45" i="64"/>
  <c r="O95" i="64"/>
  <c r="J95" i="64"/>
  <c r="P95" i="64"/>
  <c r="N95" i="64"/>
  <c r="I95" i="64"/>
  <c r="L95" i="64"/>
  <c r="M95" i="64"/>
  <c r="K95" i="64"/>
  <c r="L106" i="29"/>
  <c r="O106" i="29"/>
  <c r="M106" i="29"/>
  <c r="K106" i="29"/>
  <c r="P106" i="29"/>
  <c r="I106" i="29"/>
  <c r="N106" i="29"/>
  <c r="J106" i="29"/>
  <c r="L119" i="65"/>
  <c r="J119" i="65"/>
  <c r="K119" i="65"/>
  <c r="I119" i="65"/>
  <c r="M119" i="65"/>
  <c r="P119" i="65"/>
  <c r="O119" i="65"/>
  <c r="N119" i="65"/>
  <c r="L37" i="64"/>
  <c r="K37" i="64"/>
  <c r="M37" i="64"/>
  <c r="N37" i="64"/>
  <c r="O37" i="64"/>
  <c r="P37" i="64"/>
  <c r="J37" i="64"/>
  <c r="I37" i="64"/>
  <c r="O138" i="64"/>
  <c r="P138" i="64"/>
  <c r="I138" i="64"/>
  <c r="L138" i="64"/>
  <c r="M138" i="64"/>
  <c r="K138" i="64"/>
  <c r="N138" i="64"/>
  <c r="O47" i="63"/>
  <c r="J47" i="63"/>
  <c r="P47" i="63"/>
  <c r="I47" i="63"/>
  <c r="N47" i="63"/>
  <c r="K47" i="63"/>
  <c r="L47" i="63"/>
  <c r="N118" i="29"/>
  <c r="I118" i="29"/>
  <c r="J118" i="29"/>
  <c r="K118" i="29"/>
  <c r="L118" i="29"/>
  <c r="P118" i="29"/>
  <c r="O118" i="29"/>
  <c r="M118" i="29"/>
  <c r="P204" i="29"/>
  <c r="L204" i="29"/>
  <c r="K204" i="29"/>
  <c r="N204" i="29"/>
  <c r="M204" i="29"/>
  <c r="I204" i="29"/>
  <c r="O204" i="29"/>
  <c r="J204" i="29"/>
  <c r="K31" i="64"/>
  <c r="J31" i="64"/>
  <c r="O31" i="64"/>
  <c r="P31" i="64"/>
  <c r="M31" i="64"/>
  <c r="I31" i="64"/>
  <c r="L31" i="64"/>
  <c r="J143" i="64"/>
  <c r="P143" i="64"/>
  <c r="O143" i="64"/>
  <c r="N143" i="64"/>
  <c r="M143" i="64"/>
  <c r="K143" i="64"/>
  <c r="I143" i="64"/>
  <c r="N59" i="63"/>
  <c r="P59" i="63"/>
  <c r="J59" i="63"/>
  <c r="L59" i="63"/>
  <c r="K59" i="63"/>
  <c r="O59" i="63"/>
  <c r="I59" i="63"/>
  <c r="P67" i="29"/>
  <c r="O67" i="29"/>
  <c r="I67" i="29"/>
  <c r="K67" i="29"/>
  <c r="N67" i="29"/>
  <c r="J67" i="29"/>
  <c r="L67" i="29"/>
  <c r="M67" i="29"/>
  <c r="I200" i="29"/>
  <c r="L200" i="29"/>
  <c r="N200" i="29"/>
  <c r="J200" i="29"/>
  <c r="O200" i="29"/>
  <c r="M200" i="29"/>
  <c r="P200" i="29"/>
  <c r="K200" i="29"/>
  <c r="M114" i="65"/>
  <c r="O114" i="65"/>
  <c r="P114" i="65"/>
  <c r="K114" i="65"/>
  <c r="L114" i="65"/>
  <c r="N114" i="65"/>
  <c r="J114" i="65"/>
  <c r="I114" i="65"/>
  <c r="M152" i="64"/>
  <c r="I152" i="64"/>
  <c r="K152" i="64"/>
  <c r="N193" i="29"/>
  <c r="J193" i="29"/>
  <c r="P193" i="29"/>
  <c r="O193" i="29"/>
  <c r="L193" i="29"/>
  <c r="K193" i="29"/>
  <c r="I193" i="29"/>
  <c r="M193" i="29"/>
  <c r="M118" i="65"/>
  <c r="O118" i="65"/>
  <c r="P118" i="65"/>
  <c r="N118" i="65"/>
  <c r="I118" i="65"/>
  <c r="K118" i="65"/>
  <c r="J118" i="65"/>
  <c r="L118" i="65"/>
  <c r="M104" i="29"/>
  <c r="J97" i="65"/>
  <c r="K166" i="65"/>
  <c r="J166" i="65"/>
  <c r="I166" i="65"/>
  <c r="L166" i="65"/>
  <c r="N166" i="65"/>
  <c r="M166" i="65"/>
  <c r="O166" i="65"/>
  <c r="P166" i="65"/>
  <c r="O54" i="64"/>
  <c r="K166" i="64"/>
  <c r="M166" i="64"/>
  <c r="I166" i="64"/>
  <c r="J166" i="64"/>
  <c r="N166" i="64"/>
  <c r="O166" i="64"/>
  <c r="P166" i="64"/>
  <c r="L47" i="29"/>
  <c r="P131" i="29"/>
  <c r="M131" i="29"/>
  <c r="K131" i="29"/>
  <c r="J131" i="29"/>
  <c r="N131" i="29"/>
  <c r="L131" i="29"/>
  <c r="O131" i="29"/>
  <c r="I131" i="29"/>
  <c r="N132" i="65"/>
  <c r="M132" i="65"/>
  <c r="P132" i="65"/>
  <c r="J132" i="65"/>
  <c r="I132" i="65"/>
  <c r="O132" i="65"/>
  <c r="L132" i="65"/>
  <c r="K132" i="65"/>
  <c r="O49" i="64"/>
  <c r="J181" i="64"/>
  <c r="N181" i="64"/>
  <c r="I181" i="64"/>
  <c r="P181" i="64"/>
  <c r="L181" i="64"/>
  <c r="K181" i="64"/>
  <c r="O181" i="64"/>
  <c r="M181" i="64"/>
  <c r="K198" i="29"/>
  <c r="L48" i="65"/>
  <c r="O48" i="65"/>
  <c r="J48" i="65"/>
  <c r="K48" i="65"/>
  <c r="M48" i="65"/>
  <c r="P48" i="65"/>
  <c r="N48" i="65"/>
  <c r="I48" i="65"/>
  <c r="I34" i="29"/>
  <c r="O34" i="29"/>
  <c r="P34" i="29"/>
  <c r="L34" i="29"/>
  <c r="J34" i="29"/>
  <c r="K34" i="29"/>
  <c r="N34" i="29"/>
  <c r="M34" i="29"/>
  <c r="J163" i="65"/>
  <c r="N163" i="65"/>
  <c r="K163" i="65"/>
  <c r="O163" i="65"/>
  <c r="I163" i="65"/>
  <c r="L163" i="65"/>
  <c r="P163" i="65"/>
  <c r="M163" i="65"/>
  <c r="M47" i="64"/>
  <c r="N47" i="64"/>
  <c r="P47" i="64"/>
  <c r="J47" i="64"/>
  <c r="L47" i="64"/>
  <c r="I47" i="64"/>
  <c r="K47" i="64"/>
  <c r="L42" i="29"/>
  <c r="K42" i="29"/>
  <c r="P42" i="29"/>
  <c r="M42" i="29"/>
  <c r="J42" i="29"/>
  <c r="O42" i="29"/>
  <c r="I42" i="29"/>
  <c r="N42" i="29"/>
  <c r="P129" i="65"/>
  <c r="K129" i="65"/>
  <c r="N129" i="65"/>
  <c r="M129" i="65"/>
  <c r="J129" i="65"/>
  <c r="L129" i="65"/>
  <c r="I129" i="65"/>
  <c r="O129" i="65"/>
  <c r="P188" i="65"/>
  <c r="O188" i="65"/>
  <c r="K188" i="65"/>
  <c r="N188" i="65"/>
  <c r="L188" i="65"/>
  <c r="J188" i="65"/>
  <c r="M188" i="65"/>
  <c r="I188" i="65"/>
  <c r="J157" i="29"/>
  <c r="K157" i="29"/>
  <c r="I157" i="29"/>
  <c r="L157" i="29"/>
  <c r="M157" i="29"/>
  <c r="O157" i="29"/>
  <c r="P157" i="29"/>
  <c r="N157" i="29"/>
  <c r="L47" i="65"/>
  <c r="K47" i="65"/>
  <c r="P47" i="65"/>
  <c r="M47" i="65"/>
  <c r="O47" i="65"/>
  <c r="I47" i="65"/>
  <c r="J47" i="65"/>
  <c r="N47" i="65"/>
  <c r="N152" i="65"/>
  <c r="L152" i="65"/>
  <c r="K152" i="65"/>
  <c r="J152" i="65"/>
  <c r="O152" i="65"/>
  <c r="M152" i="65"/>
  <c r="P152" i="65"/>
  <c r="I152" i="65"/>
  <c r="P180" i="29"/>
  <c r="L132" i="29"/>
  <c r="I132" i="29"/>
  <c r="N132" i="29"/>
  <c r="O132" i="29"/>
  <c r="M132" i="29"/>
  <c r="K132" i="29"/>
  <c r="P132" i="29"/>
  <c r="J132" i="29"/>
  <c r="P128" i="65"/>
  <c r="K128" i="65"/>
  <c r="N128" i="65"/>
  <c r="J128" i="65"/>
  <c r="O128" i="65"/>
  <c r="M128" i="65"/>
  <c r="L128" i="65"/>
  <c r="I128" i="65"/>
  <c r="P151" i="64"/>
  <c r="O151" i="64"/>
  <c r="M151" i="64"/>
  <c r="K151" i="64"/>
  <c r="J151" i="64"/>
  <c r="I151" i="64"/>
  <c r="L151" i="64"/>
  <c r="J151" i="65"/>
  <c r="L151" i="65"/>
  <c r="M151" i="65"/>
  <c r="I151" i="65"/>
  <c r="P151" i="65"/>
  <c r="O151" i="65"/>
  <c r="K151" i="65"/>
  <c r="N151" i="65"/>
  <c r="P92" i="29"/>
  <c r="O92" i="29"/>
  <c r="L92" i="29"/>
  <c r="K92" i="29"/>
  <c r="I92" i="29"/>
  <c r="M92" i="29"/>
  <c r="J92" i="29"/>
  <c r="N92" i="29"/>
  <c r="P31" i="29"/>
  <c r="O31" i="29"/>
  <c r="L31" i="29"/>
  <c r="M31" i="29"/>
  <c r="J31" i="29"/>
  <c r="I31" i="29"/>
  <c r="N31" i="29"/>
  <c r="K31" i="29"/>
  <c r="O119" i="29"/>
  <c r="M119" i="29"/>
  <c r="K119" i="29"/>
  <c r="J119" i="29"/>
  <c r="P119" i="29"/>
  <c r="L119" i="29"/>
  <c r="I119" i="29"/>
  <c r="N119" i="29"/>
  <c r="P145" i="64"/>
  <c r="O145" i="64"/>
  <c r="L145" i="64"/>
  <c r="N145" i="64"/>
  <c r="I145" i="64"/>
  <c r="K145" i="64"/>
  <c r="J145" i="64"/>
  <c r="M145" i="64"/>
  <c r="I108" i="65"/>
  <c r="K108" i="65"/>
  <c r="M108" i="65"/>
  <c r="J108" i="65"/>
  <c r="O108" i="65"/>
  <c r="N108" i="65"/>
  <c r="P108" i="65"/>
  <c r="L108" i="65"/>
  <c r="N176" i="29"/>
  <c r="I176" i="29"/>
  <c r="P176" i="29"/>
  <c r="L176" i="29"/>
  <c r="M176" i="29"/>
  <c r="O176" i="29"/>
  <c r="J176" i="29"/>
  <c r="K176" i="29"/>
  <c r="N178" i="65"/>
  <c r="P178" i="65"/>
  <c r="M178" i="65"/>
  <c r="J178" i="65"/>
  <c r="L178" i="65"/>
  <c r="I178" i="65"/>
  <c r="O178" i="65"/>
  <c r="K178" i="65"/>
  <c r="J32" i="64"/>
  <c r="O32" i="64"/>
  <c r="I30" i="29"/>
  <c r="O30" i="29"/>
  <c r="N30" i="29"/>
  <c r="P30" i="29"/>
  <c r="M30" i="29"/>
  <c r="J30" i="29"/>
  <c r="K30" i="29"/>
  <c r="L30" i="29"/>
  <c r="N153" i="29"/>
  <c r="I153" i="29"/>
  <c r="P153" i="29"/>
  <c r="J153" i="29"/>
  <c r="K153" i="29"/>
  <c r="L153" i="29"/>
  <c r="M153" i="29"/>
  <c r="O153" i="29"/>
  <c r="I191" i="29"/>
  <c r="P191" i="29"/>
  <c r="M191" i="29"/>
  <c r="O191" i="29"/>
  <c r="N191" i="29"/>
  <c r="L191" i="29"/>
  <c r="J191" i="29"/>
  <c r="K191" i="29"/>
  <c r="M60" i="65"/>
  <c r="N60" i="65"/>
  <c r="L60" i="65"/>
  <c r="O60" i="65"/>
  <c r="J60" i="65"/>
  <c r="P60" i="65"/>
  <c r="I60" i="65"/>
  <c r="K116" i="64"/>
  <c r="P116" i="64"/>
  <c r="J116" i="64"/>
  <c r="M116" i="64"/>
  <c r="L116" i="64"/>
  <c r="I116" i="64"/>
  <c r="N116" i="64"/>
  <c r="O116" i="64"/>
  <c r="I33" i="29"/>
  <c r="O33" i="29"/>
  <c r="N33" i="29"/>
  <c r="J33" i="29"/>
  <c r="K33" i="29"/>
  <c r="M33" i="29"/>
  <c r="L33" i="29"/>
  <c r="P33" i="29"/>
  <c r="K115" i="29"/>
  <c r="J115" i="29"/>
  <c r="I115" i="29"/>
  <c r="N115" i="29"/>
  <c r="P115" i="29"/>
  <c r="O115" i="29"/>
  <c r="M115" i="29"/>
  <c r="L115" i="29"/>
  <c r="P217" i="65"/>
  <c r="O217" i="65"/>
  <c r="K217" i="65"/>
  <c r="N217" i="65"/>
  <c r="L217" i="65"/>
  <c r="J217" i="65"/>
  <c r="I217" i="65"/>
  <c r="M217" i="65"/>
  <c r="L54" i="29"/>
  <c r="I54" i="29"/>
  <c r="J54" i="29"/>
  <c r="P54" i="29"/>
  <c r="N54" i="29"/>
  <c r="O54" i="29"/>
  <c r="M54" i="29"/>
  <c r="K54" i="29"/>
  <c r="I133" i="29"/>
  <c r="J133" i="29"/>
  <c r="K133" i="29"/>
  <c r="O133" i="29"/>
  <c r="M133" i="29"/>
  <c r="P133" i="29"/>
  <c r="N133" i="29"/>
  <c r="L133" i="29"/>
  <c r="K44" i="65"/>
  <c r="O44" i="65"/>
  <c r="M44" i="65"/>
  <c r="J44" i="65"/>
  <c r="P44" i="65"/>
  <c r="L44" i="65"/>
  <c r="N44" i="65"/>
  <c r="I44" i="65"/>
  <c r="K145" i="65"/>
  <c r="I145" i="65"/>
  <c r="M145" i="65"/>
  <c r="J145" i="65"/>
  <c r="P145" i="65"/>
  <c r="N145" i="65"/>
  <c r="L145" i="65"/>
  <c r="O145" i="65"/>
  <c r="I203" i="65"/>
  <c r="N203" i="65"/>
  <c r="K203" i="65"/>
  <c r="M203" i="65"/>
  <c r="J203" i="65"/>
  <c r="O203" i="65"/>
  <c r="L203" i="65"/>
  <c r="P203" i="65"/>
  <c r="J178" i="29"/>
  <c r="L178" i="29"/>
  <c r="O178" i="29"/>
  <c r="K178" i="29"/>
  <c r="M178" i="29"/>
  <c r="P178" i="29"/>
  <c r="I178" i="29"/>
  <c r="N178" i="29"/>
  <c r="P91" i="65"/>
  <c r="N91" i="65"/>
  <c r="K91" i="65"/>
  <c r="I91" i="65"/>
  <c r="L91" i="65"/>
  <c r="M91" i="65"/>
  <c r="J91" i="65"/>
  <c r="O91" i="65"/>
  <c r="J199" i="65"/>
  <c r="O199" i="65"/>
  <c r="M199" i="65"/>
  <c r="K199" i="65"/>
  <c r="P199" i="65"/>
  <c r="N199" i="65"/>
  <c r="I199" i="65"/>
  <c r="L199" i="65"/>
  <c r="O105" i="64"/>
  <c r="L105" i="64"/>
  <c r="P105" i="64"/>
  <c r="I105" i="64"/>
  <c r="M105" i="64"/>
  <c r="N105" i="64"/>
  <c r="J105" i="64"/>
  <c r="K105" i="64"/>
  <c r="N85" i="29"/>
  <c r="I85" i="29"/>
  <c r="L85" i="29"/>
  <c r="J85" i="29"/>
  <c r="P85" i="29"/>
  <c r="O85" i="29"/>
  <c r="M85" i="29"/>
  <c r="K85" i="29"/>
  <c r="I210" i="65"/>
  <c r="O210" i="65"/>
  <c r="J210" i="65"/>
  <c r="L210" i="65"/>
  <c r="K210" i="65"/>
  <c r="M210" i="65"/>
  <c r="P210" i="65"/>
  <c r="L180" i="29"/>
  <c r="K180" i="29"/>
  <c r="N180" i="29"/>
  <c r="M180" i="29"/>
  <c r="I180" i="29"/>
  <c r="O180" i="29"/>
  <c r="J180" i="29"/>
  <c r="O200" i="65"/>
  <c r="N200" i="65"/>
  <c r="I200" i="65"/>
  <c r="K200" i="65"/>
  <c r="J200" i="65"/>
  <c r="L200" i="65"/>
  <c r="P200" i="65"/>
  <c r="I72" i="65"/>
  <c r="M72" i="65"/>
  <c r="J72" i="65"/>
  <c r="N72" i="65"/>
  <c r="P72" i="65"/>
  <c r="K72" i="65"/>
  <c r="L72" i="65"/>
  <c r="I33" i="64"/>
  <c r="M33" i="64"/>
  <c r="J33" i="64"/>
  <c r="P33" i="64"/>
  <c r="L33" i="64"/>
  <c r="N33" i="64"/>
  <c r="K33" i="64"/>
  <c r="N104" i="29"/>
  <c r="P104" i="29"/>
  <c r="I104" i="29"/>
  <c r="K104" i="29"/>
  <c r="L104" i="29"/>
  <c r="O104" i="29"/>
  <c r="J104" i="29"/>
  <c r="L97" i="65"/>
  <c r="M97" i="65"/>
  <c r="N97" i="65"/>
  <c r="O97" i="65"/>
  <c r="K97" i="65"/>
  <c r="I97" i="65"/>
  <c r="P97" i="65"/>
  <c r="M54" i="64"/>
  <c r="I54" i="64"/>
  <c r="J54" i="64"/>
  <c r="K54" i="64"/>
  <c r="L54" i="64"/>
  <c r="P54" i="64"/>
  <c r="I47" i="29"/>
  <c r="O47" i="29"/>
  <c r="P47" i="29"/>
  <c r="J47" i="29"/>
  <c r="K47" i="29"/>
  <c r="N47" i="29"/>
  <c r="M47" i="29"/>
  <c r="P49" i="64"/>
  <c r="L49" i="64"/>
  <c r="K49" i="64"/>
  <c r="M49" i="64"/>
  <c r="J49" i="64"/>
  <c r="N49" i="64"/>
  <c r="I49" i="64"/>
  <c r="M198" i="29"/>
  <c r="J198" i="29"/>
  <c r="N198" i="29"/>
  <c r="L198" i="29"/>
  <c r="O198" i="29"/>
  <c r="I198" i="29"/>
  <c r="P198" i="29"/>
  <c r="N141" i="29"/>
  <c r="P141" i="29"/>
  <c r="J141" i="29"/>
  <c r="K141" i="29"/>
  <c r="L141" i="29"/>
  <c r="O141" i="29"/>
  <c r="I141" i="29"/>
  <c r="N70" i="65"/>
  <c r="P70" i="65"/>
  <c r="K70" i="65"/>
  <c r="L70" i="65"/>
  <c r="M70" i="65"/>
  <c r="J70" i="65"/>
  <c r="I70" i="65"/>
  <c r="P163" i="64"/>
  <c r="K163" i="64"/>
  <c r="I163" i="64"/>
  <c r="L163" i="64"/>
  <c r="M163" i="64"/>
  <c r="O163" i="64"/>
  <c r="I127" i="29"/>
  <c r="J127" i="29"/>
  <c r="K127" i="29"/>
  <c r="M127" i="29"/>
  <c r="O127" i="29"/>
  <c r="P127" i="29"/>
  <c r="L127" i="29"/>
  <c r="K45" i="64"/>
  <c r="J45" i="64"/>
  <c r="O45" i="64"/>
  <c r="N45" i="64"/>
  <c r="L45" i="64"/>
  <c r="I45" i="64"/>
  <c r="I203" i="63"/>
  <c r="L203" i="63"/>
  <c r="M203" i="63"/>
  <c r="P203" i="63"/>
  <c r="J203" i="63"/>
  <c r="K203" i="63"/>
  <c r="N203" i="63"/>
  <c r="O80" i="29"/>
  <c r="P80" i="29"/>
  <c r="M80" i="29"/>
  <c r="L80" i="29"/>
  <c r="K80" i="29"/>
  <c r="I80" i="29"/>
  <c r="N80" i="29"/>
  <c r="K36" i="29"/>
  <c r="L36" i="29"/>
  <c r="I36" i="29"/>
  <c r="J36" i="29"/>
  <c r="P36" i="29"/>
  <c r="N36" i="29"/>
  <c r="M36" i="29"/>
  <c r="P168" i="29"/>
  <c r="K168" i="29"/>
  <c r="L168" i="29"/>
  <c r="N168" i="29"/>
  <c r="J168" i="29"/>
  <c r="I168" i="29"/>
  <c r="M168" i="29"/>
  <c r="O85" i="65"/>
  <c r="N85" i="65"/>
  <c r="L85" i="65"/>
  <c r="P85" i="65"/>
  <c r="J85" i="65"/>
  <c r="I85" i="65"/>
  <c r="K85" i="65"/>
  <c r="P150" i="65"/>
  <c r="K150" i="65"/>
  <c r="J150" i="65"/>
  <c r="L150" i="65"/>
  <c r="O150" i="65"/>
  <c r="M150" i="65"/>
  <c r="N150" i="65"/>
  <c r="O203" i="63"/>
  <c r="N121" i="65"/>
  <c r="O121" i="65"/>
  <c r="L121" i="65"/>
  <c r="K121" i="65"/>
  <c r="J121" i="65"/>
  <c r="M121" i="65"/>
  <c r="P121" i="65"/>
  <c r="L48" i="29"/>
  <c r="M48" i="29"/>
  <c r="O48" i="29"/>
  <c r="K48" i="29"/>
  <c r="N48" i="29"/>
  <c r="I48" i="29"/>
  <c r="P48" i="29"/>
  <c r="D80" i="61"/>
  <c r="Z80" i="61"/>
  <c r="M80" i="61" s="1"/>
  <c r="Z59" i="66"/>
  <c r="AD130" i="66"/>
  <c r="AE130" i="66"/>
  <c r="AC131" i="66"/>
  <c r="AD200" i="66"/>
  <c r="AE200" i="66"/>
  <c r="AC201" i="66"/>
  <c r="AD140" i="61"/>
  <c r="AE140" i="61"/>
  <c r="AC141" i="61"/>
  <c r="W25" i="61"/>
  <c r="AA198" i="61"/>
  <c r="W198" i="61"/>
  <c r="AA215" i="61"/>
  <c r="W215" i="61" s="1"/>
  <c r="AA114" i="61"/>
  <c r="W114" i="61" s="1"/>
  <c r="AA90" i="61"/>
  <c r="W90" i="61" s="1"/>
  <c r="AA66" i="61"/>
  <c r="W66" i="61" s="1"/>
  <c r="AA42" i="61"/>
  <c r="W42" i="61" s="1"/>
  <c r="AA156" i="61"/>
  <c r="W156" i="61" s="1"/>
  <c r="AA133" i="61"/>
  <c r="W133" i="61"/>
  <c r="AA212" i="61"/>
  <c r="W212" i="61" s="1"/>
  <c r="AA186" i="61"/>
  <c r="W186" i="61"/>
  <c r="AA168" i="61"/>
  <c r="W168" i="61" s="1"/>
  <c r="AA142" i="61"/>
  <c r="W142" i="61" s="1"/>
  <c r="AA120" i="61"/>
  <c r="W120" i="61" s="1"/>
  <c r="AA96" i="61"/>
  <c r="W96" i="61" s="1"/>
  <c r="AA72" i="61"/>
  <c r="W72" i="61" s="1"/>
  <c r="AA48" i="61"/>
  <c r="W48" i="61" s="1"/>
  <c r="AA200" i="61"/>
  <c r="W200" i="61" s="1"/>
  <c r="AA177" i="61"/>
  <c r="W177" i="61" s="1"/>
  <c r="AA151" i="61"/>
  <c r="AA210" i="61"/>
  <c r="W210" i="61"/>
  <c r="AA176" i="61"/>
  <c r="W176" i="61"/>
  <c r="AA154" i="61"/>
  <c r="W154" i="61"/>
  <c r="AA106" i="61"/>
  <c r="W106" i="61"/>
  <c r="AA58" i="61"/>
  <c r="W58" i="61" s="1"/>
  <c r="AA34" i="61"/>
  <c r="W34" i="61" s="1"/>
  <c r="AA217" i="61"/>
  <c r="W217" i="61"/>
  <c r="AA193" i="61"/>
  <c r="W193" i="61" s="1"/>
  <c r="AA109" i="61"/>
  <c r="W109" i="61"/>
  <c r="AA85" i="61"/>
  <c r="W85" i="61" s="1"/>
  <c r="AA61" i="61"/>
  <c r="W61" i="61"/>
  <c r="AA33" i="61"/>
  <c r="W33" i="61" s="1"/>
  <c r="AA82" i="61"/>
  <c r="W82" i="61"/>
  <c r="AA145" i="61"/>
  <c r="W145" i="61" s="1"/>
  <c r="AA102" i="61"/>
  <c r="AA144" i="61"/>
  <c r="W144" i="61"/>
  <c r="AA121" i="61"/>
  <c r="W121" i="61"/>
  <c r="AA201" i="61"/>
  <c r="W201" i="61"/>
  <c r="AA179" i="61"/>
  <c r="W179" i="61" s="1"/>
  <c r="AA157" i="61"/>
  <c r="W157" i="61"/>
  <c r="AA131" i="61"/>
  <c r="W131" i="61" s="1"/>
  <c r="AA108" i="61"/>
  <c r="W108" i="61" s="1"/>
  <c r="AA84" i="61"/>
  <c r="W84" i="61" s="1"/>
  <c r="AA60" i="61"/>
  <c r="W60" i="61" s="1"/>
  <c r="AA36" i="61"/>
  <c r="W36" i="61" s="1"/>
  <c r="AA211" i="61"/>
  <c r="W211" i="61" s="1"/>
  <c r="AA188" i="61"/>
  <c r="W188" i="61" s="1"/>
  <c r="AA165" i="61"/>
  <c r="AA187" i="61"/>
  <c r="W187" i="61"/>
  <c r="AA167" i="61"/>
  <c r="W167" i="61"/>
  <c r="AA118" i="61"/>
  <c r="W118" i="61" s="1"/>
  <c r="AA78" i="61"/>
  <c r="W78" i="61" s="1"/>
  <c r="AA30" i="61"/>
  <c r="AA203" i="61"/>
  <c r="W203" i="61" s="1"/>
  <c r="AA178" i="61"/>
  <c r="W178" i="61" s="1"/>
  <c r="AA97" i="61"/>
  <c r="W97" i="61" s="1"/>
  <c r="AA73" i="61"/>
  <c r="W73" i="61" s="1"/>
  <c r="AA45" i="61"/>
  <c r="W45" i="61" s="1"/>
  <c r="AA132" i="61"/>
  <c r="W132" i="61" s="1"/>
  <c r="AA141" i="61"/>
  <c r="W141" i="61" s="1"/>
  <c r="AA32" i="61"/>
  <c r="W32" i="61" s="1"/>
  <c r="AA94" i="61"/>
  <c r="W94" i="61" s="1"/>
  <c r="AA70" i="61"/>
  <c r="W70" i="61" s="1"/>
  <c r="AA46" i="61"/>
  <c r="W46" i="61" s="1"/>
  <c r="AA140" i="61"/>
  <c r="AA117" i="61"/>
  <c r="W117" i="61"/>
  <c r="AA216" i="61"/>
  <c r="W216" i="61"/>
  <c r="AA190" i="61"/>
  <c r="W190" i="61"/>
  <c r="AA175" i="61"/>
  <c r="AA153" i="61"/>
  <c r="W153" i="61" s="1"/>
  <c r="AA127" i="61"/>
  <c r="W127" i="61" s="1"/>
  <c r="AA104" i="61"/>
  <c r="W104" i="61" s="1"/>
  <c r="AA80" i="61"/>
  <c r="W80" i="61" s="1"/>
  <c r="O101" i="61"/>
  <c r="O29" i="61"/>
  <c r="O65" i="61"/>
  <c r="O89" i="61"/>
  <c r="O53" i="61"/>
  <c r="O41" i="61"/>
  <c r="O185" i="61"/>
  <c r="O173" i="61"/>
  <c r="O77" i="61"/>
  <c r="O137" i="61"/>
  <c r="O125" i="61"/>
  <c r="O149" i="61"/>
  <c r="O209" i="61"/>
  <c r="O113" i="61"/>
  <c r="AE177" i="64"/>
  <c r="AC178" i="64"/>
  <c r="AD177" i="64"/>
  <c r="AD139" i="66"/>
  <c r="AE139" i="66"/>
  <c r="AC140" i="66"/>
  <c r="AD31" i="66"/>
  <c r="AE31" i="66"/>
  <c r="AC32" i="66"/>
  <c r="F30" i="16"/>
  <c r="F40" i="16"/>
  <c r="F35" i="16"/>
  <c r="AD176" i="66"/>
  <c r="AE176" i="66"/>
  <c r="AC177" i="66"/>
  <c r="AD92" i="66"/>
  <c r="AE92" i="66"/>
  <c r="AC93" i="66"/>
  <c r="AD44" i="66"/>
  <c r="AE44" i="66"/>
  <c r="AC45" i="66"/>
  <c r="AD213" i="61"/>
  <c r="AE213" i="61"/>
  <c r="AC214" i="61"/>
  <c r="AA128" i="61"/>
  <c r="W128" i="61"/>
  <c r="AD212" i="66"/>
  <c r="AE212" i="66"/>
  <c r="AC213" i="66"/>
  <c r="AD129" i="66"/>
  <c r="AE129" i="66"/>
  <c r="AD199" i="61"/>
  <c r="AE199" i="61"/>
  <c r="AC200" i="61"/>
  <c r="AD116" i="66"/>
  <c r="AE116" i="66"/>
  <c r="AC117" i="66"/>
  <c r="AA36" i="66"/>
  <c r="L173" i="66"/>
  <c r="L41" i="66"/>
  <c r="L77" i="66"/>
  <c r="L89" i="66"/>
  <c r="L125" i="66"/>
  <c r="L149" i="66"/>
  <c r="L65" i="66"/>
  <c r="L53" i="66"/>
  <c r="L161" i="66"/>
  <c r="L101" i="66"/>
  <c r="L137" i="66"/>
  <c r="L29" i="66"/>
  <c r="L113" i="66"/>
  <c r="I30" i="16"/>
  <c r="AD151" i="66"/>
  <c r="P173" i="66"/>
  <c r="AD211" i="62"/>
  <c r="AE211" i="62"/>
  <c r="AC212" i="62"/>
  <c r="AE211" i="66"/>
  <c r="AE199" i="66"/>
  <c r="AE128" i="66"/>
  <c r="AE115" i="66"/>
  <c r="AE91" i="66"/>
  <c r="AE43" i="66"/>
  <c r="AC116" i="61"/>
  <c r="AD115" i="61"/>
  <c r="AD93" i="63"/>
  <c r="AE93" i="63"/>
  <c r="AC94" i="63"/>
  <c r="AD211" i="66"/>
  <c r="AD199" i="66"/>
  <c r="AD128" i="66"/>
  <c r="AD115" i="66"/>
  <c r="AD91" i="66"/>
  <c r="P77" i="66"/>
  <c r="P41" i="66"/>
  <c r="S31" i="66"/>
  <c r="AD176" i="61"/>
  <c r="AC166" i="61"/>
  <c r="AD68" i="61"/>
  <c r="AE68" i="61"/>
  <c r="AC69" i="61"/>
  <c r="AD104" i="63"/>
  <c r="AE104" i="63"/>
  <c r="AC105" i="63"/>
  <c r="AD103" i="66"/>
  <c r="AD165" i="61"/>
  <c r="AE80" i="61"/>
  <c r="AC81" i="61"/>
  <c r="S25" i="61"/>
  <c r="AA59" i="61"/>
  <c r="W59" i="61" s="1"/>
  <c r="AA47" i="61"/>
  <c r="W47" i="61" s="1"/>
  <c r="AA67" i="61"/>
  <c r="W67" i="61" s="1"/>
  <c r="AA71" i="61"/>
  <c r="W71" i="61" s="1"/>
  <c r="AA43" i="61"/>
  <c r="W43" i="61" s="1"/>
  <c r="AA55" i="61"/>
  <c r="AA126" i="61"/>
  <c r="W126" i="61"/>
  <c r="AC188" i="61"/>
  <c r="AD187" i="61"/>
  <c r="AD92" i="61"/>
  <c r="AE92" i="61"/>
  <c r="AD200" i="62"/>
  <c r="AE200" i="62"/>
  <c r="AC201" i="62"/>
  <c r="AD151" i="62"/>
  <c r="AE151" i="62"/>
  <c r="AC152" i="62"/>
  <c r="AC93" i="61"/>
  <c r="AA79" i="61"/>
  <c r="W79" i="61" s="1"/>
  <c r="S103" i="61"/>
  <c r="M77" i="61"/>
  <c r="AE67" i="61"/>
  <c r="S31" i="61"/>
  <c r="N41" i="61"/>
  <c r="AD69" i="62"/>
  <c r="AE69" i="62"/>
  <c r="AC70" i="62"/>
  <c r="AD31" i="62"/>
  <c r="AE31" i="62"/>
  <c r="AC32" i="62"/>
  <c r="O149" i="63"/>
  <c r="AE91" i="61"/>
  <c r="AD67" i="61"/>
  <c r="AE44" i="62"/>
  <c r="AC45" i="62"/>
  <c r="K89" i="62"/>
  <c r="K125" i="62"/>
  <c r="K137" i="62"/>
  <c r="K101" i="62"/>
  <c r="AD116" i="63"/>
  <c r="AE116" i="63"/>
  <c r="AC117" i="63"/>
  <c r="AD68" i="63"/>
  <c r="AE68" i="63"/>
  <c r="AC69" i="63"/>
  <c r="AC129" i="62"/>
  <c r="AD128" i="62"/>
  <c r="AE128" i="62"/>
  <c r="AC117" i="62"/>
  <c r="AD116" i="62"/>
  <c r="AE116" i="62"/>
  <c r="AD153" i="63"/>
  <c r="AE153" i="63"/>
  <c r="AC154" i="63"/>
  <c r="AE151" i="64"/>
  <c r="AC152" i="64"/>
  <c r="AD151" i="64"/>
  <c r="M89" i="61"/>
  <c r="AA35" i="61"/>
  <c r="W35" i="61" s="1"/>
  <c r="AC80" i="62"/>
  <c r="AD79" i="62"/>
  <c r="AE79" i="62"/>
  <c r="AD44" i="62"/>
  <c r="AD127" i="63"/>
  <c r="AE127" i="63"/>
  <c r="AC128" i="63"/>
  <c r="AC176" i="62"/>
  <c r="AE175" i="62"/>
  <c r="AD211" i="63"/>
  <c r="AE211" i="63"/>
  <c r="AC212" i="63"/>
  <c r="AC57" i="63"/>
  <c r="AD56" i="63"/>
  <c r="O29" i="63"/>
  <c r="O209" i="63"/>
  <c r="O53" i="63"/>
  <c r="O77" i="63"/>
  <c r="O137" i="63"/>
  <c r="O185" i="63"/>
  <c r="O197" i="63"/>
  <c r="O65" i="63"/>
  <c r="O113" i="63"/>
  <c r="O101" i="63"/>
  <c r="O161" i="63"/>
  <c r="O41" i="63"/>
  <c r="O125" i="63"/>
  <c r="O173" i="63"/>
  <c r="AD127" i="62"/>
  <c r="AD115" i="62"/>
  <c r="AC32" i="63"/>
  <c r="AE127" i="64"/>
  <c r="AC128" i="64"/>
  <c r="AD68" i="64"/>
  <c r="AE68" i="64"/>
  <c r="AC69" i="64"/>
  <c r="AE43" i="64"/>
  <c r="AC44" i="64"/>
  <c r="I65" i="64"/>
  <c r="I41" i="64"/>
  <c r="I137" i="64"/>
  <c r="AE152" i="63"/>
  <c r="AE115" i="63"/>
  <c r="AE103" i="63"/>
  <c r="AD103" i="64"/>
  <c r="AE103" i="64"/>
  <c r="AC104" i="64"/>
  <c r="AE80" i="64"/>
  <c r="AC81" i="64"/>
  <c r="P41" i="64"/>
  <c r="P137" i="64"/>
  <c r="P89" i="64"/>
  <c r="P185" i="64"/>
  <c r="P209" i="64"/>
  <c r="AE199" i="63"/>
  <c r="AE92" i="63"/>
  <c r="AE67" i="63"/>
  <c r="O149" i="64"/>
  <c r="O77" i="64"/>
  <c r="AC57" i="65"/>
  <c r="AD56" i="65"/>
  <c r="AE56" i="65"/>
  <c r="AD31" i="63"/>
  <c r="AD176" i="64"/>
  <c r="AE176" i="64"/>
  <c r="AD141" i="64"/>
  <c r="AE141" i="64"/>
  <c r="AC142" i="64"/>
  <c r="AE176" i="65"/>
  <c r="AC177" i="65"/>
  <c r="M53" i="65"/>
  <c r="M77" i="65"/>
  <c r="M197" i="65"/>
  <c r="M125" i="65"/>
  <c r="M209" i="65"/>
  <c r="M173" i="65"/>
  <c r="M137" i="65"/>
  <c r="M113" i="65"/>
  <c r="AD163" i="64"/>
  <c r="AE163" i="64"/>
  <c r="AC164" i="64"/>
  <c r="K65" i="63"/>
  <c r="I89" i="64"/>
  <c r="AE151" i="65"/>
  <c r="AC152" i="65"/>
  <c r="S67" i="65"/>
  <c r="S91" i="65"/>
  <c r="S103" i="65"/>
  <c r="S151" i="65"/>
  <c r="S163" i="65"/>
  <c r="L65" i="65"/>
  <c r="L149" i="65"/>
  <c r="L161" i="65"/>
  <c r="Y94" i="29"/>
  <c r="Z94" i="29" s="1"/>
  <c r="Y61" i="65"/>
  <c r="D61" i="65" s="1"/>
  <c r="Y201" i="65"/>
  <c r="Z201" i="65" s="1"/>
  <c r="Y212" i="65"/>
  <c r="D212" i="65" s="1"/>
  <c r="Y167" i="65"/>
  <c r="Y30" i="65"/>
  <c r="Z30" i="65" s="1"/>
  <c r="K30" i="65" s="1"/>
  <c r="Y66" i="65"/>
  <c r="Y82" i="65"/>
  <c r="Y90" i="65"/>
  <c r="D90" i="65" s="1"/>
  <c r="AC201" i="64"/>
  <c r="AD140" i="64"/>
  <c r="AC116" i="64"/>
  <c r="Y103" i="64"/>
  <c r="AC92" i="64"/>
  <c r="Y61" i="64"/>
  <c r="AC32" i="64"/>
  <c r="AC200" i="65"/>
  <c r="Y133" i="65"/>
  <c r="AC44" i="65"/>
  <c r="S31" i="65"/>
  <c r="Y94" i="64"/>
  <c r="Z94" i="64" s="1"/>
  <c r="AE79" i="64"/>
  <c r="Y78" i="64"/>
  <c r="Z78" i="64" s="1"/>
  <c r="AE211" i="65"/>
  <c r="AE188" i="65"/>
  <c r="Y187" i="65"/>
  <c r="D187" i="65" s="1"/>
  <c r="L185" i="65"/>
  <c r="AE175" i="65"/>
  <c r="AC128" i="65"/>
  <c r="S115" i="65"/>
  <c r="L113" i="65"/>
  <c r="AC68" i="65"/>
  <c r="AE32" i="65"/>
  <c r="Y67" i="65"/>
  <c r="Y106" i="64"/>
  <c r="Y90" i="64"/>
  <c r="D90" i="64" s="1"/>
  <c r="Y30" i="64"/>
  <c r="D30" i="64" s="1"/>
  <c r="Y204" i="65"/>
  <c r="S187" i="65"/>
  <c r="Y139" i="65"/>
  <c r="L137" i="65"/>
  <c r="Y117" i="65"/>
  <c r="D117" i="65" s="1"/>
  <c r="AD92" i="65"/>
  <c r="AE92" i="65"/>
  <c r="AE43" i="65"/>
  <c r="I29" i="65"/>
  <c r="I113" i="65"/>
  <c r="I125" i="65"/>
  <c r="I173" i="65"/>
  <c r="Y48" i="64"/>
  <c r="D48" i="64" s="1"/>
  <c r="S139" i="65"/>
  <c r="Y46" i="64"/>
  <c r="L197" i="65"/>
  <c r="Y92" i="65"/>
  <c r="D92" i="65" s="1"/>
  <c r="Y55" i="65"/>
  <c r="Z55" i="65" s="1"/>
  <c r="AC34" i="65"/>
  <c r="Y37" i="65"/>
  <c r="Y58" i="64"/>
  <c r="D58" i="64" s="1"/>
  <c r="Y211" i="65"/>
  <c r="AD187" i="65"/>
  <c r="AE187" i="65"/>
  <c r="S175" i="65"/>
  <c r="L173" i="65"/>
  <c r="Y169" i="65"/>
  <c r="D169" i="65" s="1"/>
  <c r="Y154" i="65"/>
  <c r="Y140" i="65"/>
  <c r="AE115" i="65"/>
  <c r="AE103" i="65"/>
  <c r="S79" i="65"/>
  <c r="S55" i="65"/>
  <c r="S43" i="65"/>
  <c r="N53" i="65"/>
  <c r="N29" i="65"/>
  <c r="N41" i="65"/>
  <c r="N65" i="65"/>
  <c r="N137" i="65"/>
  <c r="N77" i="65"/>
  <c r="N89" i="65"/>
  <c r="N197" i="65"/>
  <c r="K41" i="65"/>
  <c r="AD152" i="29"/>
  <c r="AE152" i="29"/>
  <c r="AC153" i="29"/>
  <c r="AD92" i="29"/>
  <c r="AE92" i="29"/>
  <c r="AC93" i="29"/>
  <c r="AD43" i="29"/>
  <c r="AE43" i="29"/>
  <c r="AC44" i="29"/>
  <c r="AD79" i="29"/>
  <c r="AE79" i="29"/>
  <c r="AC80" i="29"/>
  <c r="Y153" i="65"/>
  <c r="D153" i="65" s="1"/>
  <c r="Y143" i="65"/>
  <c r="D143" i="65" s="1"/>
  <c r="K113" i="65"/>
  <c r="Y103" i="65"/>
  <c r="D103" i="65" s="1"/>
  <c r="K101" i="65"/>
  <c r="Y95" i="65"/>
  <c r="Y49" i="65"/>
  <c r="Z49" i="65" s="1"/>
  <c r="Y42" i="65"/>
  <c r="D42" i="65" s="1"/>
  <c r="Y176" i="65"/>
  <c r="Z176" i="65" s="1"/>
  <c r="K161" i="65"/>
  <c r="K149" i="65"/>
  <c r="Y126" i="65"/>
  <c r="D126" i="65" s="1"/>
  <c r="K89" i="65"/>
  <c r="Y83" i="65"/>
  <c r="Z83" i="65" s="1"/>
  <c r="K77" i="65"/>
  <c r="K53" i="65"/>
  <c r="Y43" i="65"/>
  <c r="D43" i="65" s="1"/>
  <c r="Y96" i="29"/>
  <c r="D96" i="29" s="1"/>
  <c r="Y128" i="29"/>
  <c r="Y163" i="29"/>
  <c r="D163" i="29" s="1"/>
  <c r="Y189" i="29"/>
  <c r="Y169" i="29"/>
  <c r="Z169" i="29" s="1"/>
  <c r="K169" i="29" s="1"/>
  <c r="Y201" i="29"/>
  <c r="D201" i="29" s="1"/>
  <c r="Y59" i="29"/>
  <c r="Z59" i="29" s="1"/>
  <c r="I59" i="29" s="1"/>
  <c r="Y105" i="29"/>
  <c r="D105" i="29" s="1"/>
  <c r="Y116" i="29"/>
  <c r="D116" i="29" s="1"/>
  <c r="Y210" i="29"/>
  <c r="Z210" i="29" s="1"/>
  <c r="Y142" i="29"/>
  <c r="Z142" i="29" s="1"/>
  <c r="AD188" i="29"/>
  <c r="AE188" i="29"/>
  <c r="AC189" i="29"/>
  <c r="AA44" i="29"/>
  <c r="AD214" i="29"/>
  <c r="AE214" i="29"/>
  <c r="AC215" i="29"/>
  <c r="Y32" i="29"/>
  <c r="Z32" i="29" s="1"/>
  <c r="AA37" i="29"/>
  <c r="W37" i="29" s="1"/>
  <c r="AA68" i="29"/>
  <c r="AA73" i="29"/>
  <c r="W73" i="29"/>
  <c r="AA177" i="29"/>
  <c r="W25" i="29"/>
  <c r="AA212" i="29"/>
  <c r="AD213" i="29"/>
  <c r="AC164" i="29"/>
  <c r="AA154" i="29"/>
  <c r="W154" i="29"/>
  <c r="AA151" i="29"/>
  <c r="AC140" i="29"/>
  <c r="K137" i="29"/>
  <c r="AA133" i="29"/>
  <c r="AD127" i="29"/>
  <c r="AD103" i="29"/>
  <c r="AD91" i="29"/>
  <c r="K89" i="29"/>
  <c r="AD67" i="29"/>
  <c r="K65" i="29"/>
  <c r="AA61" i="29"/>
  <c r="AD55" i="29"/>
  <c r="K53" i="29"/>
  <c r="AA33" i="29"/>
  <c r="K29" i="29"/>
  <c r="AC201" i="29"/>
  <c r="AA181" i="29"/>
  <c r="W181" i="29" s="1"/>
  <c r="AE163" i="29"/>
  <c r="AA152" i="29"/>
  <c r="W152" i="29"/>
  <c r="M29" i="29"/>
  <c r="K197" i="29"/>
  <c r="M185" i="29"/>
  <c r="AA140" i="29"/>
  <c r="K125" i="29"/>
  <c r="S103" i="29"/>
  <c r="S91" i="29"/>
  <c r="S67" i="29"/>
  <c r="S55" i="29"/>
  <c r="Q25" i="29"/>
  <c r="AE200" i="29"/>
  <c r="AA179" i="29"/>
  <c r="W179" i="29" s="1"/>
  <c r="AE139" i="29"/>
  <c r="AA84" i="29"/>
  <c r="AA72" i="29"/>
  <c r="W72" i="29" s="1"/>
  <c r="AA199" i="29"/>
  <c r="M173" i="29"/>
  <c r="AA167" i="29"/>
  <c r="M161" i="29"/>
  <c r="AA117" i="29"/>
  <c r="M113" i="29"/>
  <c r="Z154" i="65"/>
  <c r="D154" i="65"/>
  <c r="Z133" i="65"/>
  <c r="D133" i="65"/>
  <c r="AC117" i="64"/>
  <c r="AD116" i="64"/>
  <c r="AE116" i="64"/>
  <c r="Z212" i="65"/>
  <c r="L212" i="65" s="1"/>
  <c r="AD152" i="62"/>
  <c r="AC153" i="62"/>
  <c r="AE152" i="62"/>
  <c r="AC70" i="61"/>
  <c r="AD69" i="61"/>
  <c r="AE69" i="61"/>
  <c r="AC95" i="63"/>
  <c r="AD94" i="63"/>
  <c r="AE94" i="63"/>
  <c r="AC141" i="66"/>
  <c r="AD140" i="66"/>
  <c r="AE140" i="66"/>
  <c r="W140" i="61"/>
  <c r="W61" i="29"/>
  <c r="AD80" i="29"/>
  <c r="AE80" i="29"/>
  <c r="AC81" i="29"/>
  <c r="AD34" i="65"/>
  <c r="AE34" i="65"/>
  <c r="AC35" i="65"/>
  <c r="D201" i="65"/>
  <c r="AD81" i="64"/>
  <c r="AE81" i="64"/>
  <c r="AC82" i="64"/>
  <c r="AD57" i="63"/>
  <c r="AE57" i="63"/>
  <c r="AC58" i="63"/>
  <c r="AC177" i="62"/>
  <c r="AD176" i="62"/>
  <c r="AE176" i="62"/>
  <c r="AE80" i="62"/>
  <c r="AC81" i="62"/>
  <c r="AD80" i="62"/>
  <c r="AC155" i="63"/>
  <c r="AD154" i="63"/>
  <c r="AE154" i="63"/>
  <c r="AD117" i="62"/>
  <c r="AC118" i="62"/>
  <c r="AE117" i="62"/>
  <c r="AD117" i="63"/>
  <c r="AE117" i="63"/>
  <c r="AC118" i="63"/>
  <c r="AE70" i="62"/>
  <c r="AD70" i="62"/>
  <c r="AC71" i="62"/>
  <c r="W55" i="61"/>
  <c r="AC213" i="62"/>
  <c r="AD212" i="62"/>
  <c r="AE212" i="62"/>
  <c r="AD200" i="61"/>
  <c r="AC201" i="61"/>
  <c r="AE200" i="61"/>
  <c r="AC94" i="66"/>
  <c r="AD93" i="66"/>
  <c r="AE93" i="66"/>
  <c r="W165" i="61"/>
  <c r="AD141" i="61"/>
  <c r="AE141" i="61"/>
  <c r="AC142" i="61"/>
  <c r="W133" i="29"/>
  <c r="AC190" i="29"/>
  <c r="AD189" i="29"/>
  <c r="AE189" i="29"/>
  <c r="AC45" i="29"/>
  <c r="AD44" i="29"/>
  <c r="AE44" i="29"/>
  <c r="AC118" i="66"/>
  <c r="AD117" i="66"/>
  <c r="AE117" i="66"/>
  <c r="W177" i="29"/>
  <c r="AC202" i="29"/>
  <c r="AD201" i="29"/>
  <c r="AE201" i="29"/>
  <c r="W151" i="29"/>
  <c r="W44" i="29"/>
  <c r="Z163" i="29"/>
  <c r="M163" i="29" s="1"/>
  <c r="AC94" i="29"/>
  <c r="AD93" i="29"/>
  <c r="AE93" i="29"/>
  <c r="D78" i="64"/>
  <c r="AC201" i="65"/>
  <c r="AD200" i="65"/>
  <c r="AE200" i="65"/>
  <c r="AC202" i="64"/>
  <c r="AD201" i="64"/>
  <c r="AE201" i="64"/>
  <c r="Z61" i="65"/>
  <c r="AC143" i="64"/>
  <c r="AD142" i="64"/>
  <c r="AE142" i="64"/>
  <c r="AD57" i="65"/>
  <c r="AE57" i="65"/>
  <c r="AC58" i="65"/>
  <c r="AD128" i="64"/>
  <c r="AE128" i="64"/>
  <c r="AC129" i="64"/>
  <c r="AC129" i="63"/>
  <c r="AD128" i="63"/>
  <c r="AE128" i="63"/>
  <c r="AC33" i="66"/>
  <c r="AD32" i="66"/>
  <c r="AE32" i="66"/>
  <c r="AC132" i="66"/>
  <c r="AD131" i="66"/>
  <c r="AE131" i="66"/>
  <c r="O59" i="66"/>
  <c r="I59" i="66"/>
  <c r="J59" i="66"/>
  <c r="W212" i="29"/>
  <c r="AD68" i="65"/>
  <c r="AE68" i="65"/>
  <c r="AC69" i="65"/>
  <c r="W117" i="29"/>
  <c r="W140" i="29"/>
  <c r="W68" i="29"/>
  <c r="D128" i="29"/>
  <c r="Z128" i="29"/>
  <c r="Z90" i="64"/>
  <c r="L90" i="64" s="1"/>
  <c r="AC129" i="65"/>
  <c r="AD128" i="65"/>
  <c r="AE128" i="65"/>
  <c r="AC33" i="64"/>
  <c r="AD32" i="64"/>
  <c r="AE32" i="64"/>
  <c r="Z90" i="65"/>
  <c r="P90" i="65" s="1"/>
  <c r="D94" i="29"/>
  <c r="AC105" i="64"/>
  <c r="AD104" i="64"/>
  <c r="AE104" i="64"/>
  <c r="AC202" i="62"/>
  <c r="AD201" i="62"/>
  <c r="AE201" i="62"/>
  <c r="AD81" i="61"/>
  <c r="AE81" i="61"/>
  <c r="AC82" i="61"/>
  <c r="AE105" i="63"/>
  <c r="AC106" i="63"/>
  <c r="AD105" i="63"/>
  <c r="AC215" i="61"/>
  <c r="AD214" i="61"/>
  <c r="AE214" i="61"/>
  <c r="AE201" i="66"/>
  <c r="AC202" i="66"/>
  <c r="AD201" i="66"/>
  <c r="J80" i="61"/>
  <c r="Z187" i="65"/>
  <c r="M187" i="65" s="1"/>
  <c r="AE140" i="29"/>
  <c r="AC141" i="29"/>
  <c r="AD140" i="29"/>
  <c r="W167" i="29"/>
  <c r="W33" i="29"/>
  <c r="AE164" i="29"/>
  <c r="AC165" i="29"/>
  <c r="AD164" i="29"/>
  <c r="Z96" i="29"/>
  <c r="Z117" i="65"/>
  <c r="Z106" i="64"/>
  <c r="P106" i="64" s="1"/>
  <c r="D106" i="64"/>
  <c r="D94" i="64"/>
  <c r="D82" i="65"/>
  <c r="Z82" i="65"/>
  <c r="L82" i="65" s="1"/>
  <c r="AD129" i="62"/>
  <c r="AC130" i="62"/>
  <c r="AE129" i="62"/>
  <c r="AD93" i="61"/>
  <c r="AE93" i="61"/>
  <c r="AC94" i="61"/>
  <c r="AC189" i="61"/>
  <c r="AD188" i="61"/>
  <c r="AE188" i="61"/>
  <c r="AC178" i="66"/>
  <c r="AD177" i="66"/>
  <c r="AE177" i="66"/>
  <c r="W175" i="61"/>
  <c r="W30" i="61"/>
  <c r="AC216" i="29"/>
  <c r="AD215" i="29"/>
  <c r="AE215" i="29"/>
  <c r="D103" i="64"/>
  <c r="Z103" i="64"/>
  <c r="P103" i="64" s="1"/>
  <c r="AC70" i="64"/>
  <c r="AD69" i="64"/>
  <c r="AE69" i="64"/>
  <c r="D176" i="65"/>
  <c r="D32" i="29"/>
  <c r="Z105" i="29"/>
  <c r="Z43" i="65"/>
  <c r="O43" i="65" s="1"/>
  <c r="Z153" i="65"/>
  <c r="AC154" i="29"/>
  <c r="AD153" i="29"/>
  <c r="AE153" i="29"/>
  <c r="D61" i="64"/>
  <c r="Z61" i="64"/>
  <c r="L61" i="64" s="1"/>
  <c r="Z66" i="65"/>
  <c r="D66" i="65"/>
  <c r="AD164" i="64"/>
  <c r="AE164" i="64"/>
  <c r="AC165" i="64"/>
  <c r="AE177" i="65"/>
  <c r="AD177" i="65"/>
  <c r="AC178" i="65"/>
  <c r="AD44" i="64"/>
  <c r="AE44" i="64"/>
  <c r="AC45" i="64"/>
  <c r="AC213" i="63"/>
  <c r="AD212" i="63"/>
  <c r="AE212" i="63"/>
  <c r="AD152" i="64"/>
  <c r="AE152" i="64"/>
  <c r="AC153" i="64"/>
  <c r="AD45" i="62"/>
  <c r="AE45" i="62"/>
  <c r="AC46" i="62"/>
  <c r="AE166" i="61"/>
  <c r="AC167" i="61"/>
  <c r="AD166" i="61"/>
  <c r="W151" i="61"/>
  <c r="D46" i="64"/>
  <c r="Z46" i="64"/>
  <c r="J46" i="64" s="1"/>
  <c r="W84" i="29"/>
  <c r="W199" i="29"/>
  <c r="D59" i="29"/>
  <c r="D211" i="65"/>
  <c r="Z211" i="65"/>
  <c r="N211" i="65" s="1"/>
  <c r="Z139" i="65"/>
  <c r="M139" i="65" s="1"/>
  <c r="D139" i="65"/>
  <c r="AD44" i="65"/>
  <c r="AE44" i="65"/>
  <c r="AC45" i="65"/>
  <c r="AC93" i="64"/>
  <c r="AD92" i="64"/>
  <c r="AE92" i="64"/>
  <c r="AE152" i="65"/>
  <c r="AD152" i="65"/>
  <c r="AC153" i="65"/>
  <c r="AE32" i="63"/>
  <c r="AC33" i="63"/>
  <c r="AD33" i="63" s="1"/>
  <c r="AD32" i="63"/>
  <c r="AC70" i="63"/>
  <c r="AD69" i="63"/>
  <c r="AE69" i="63"/>
  <c r="AC33" i="62"/>
  <c r="AD32" i="62"/>
  <c r="AE32" i="62"/>
  <c r="AC117" i="61"/>
  <c r="AD117" i="61"/>
  <c r="AD116" i="61"/>
  <c r="AE116" i="61"/>
  <c r="W36" i="66"/>
  <c r="AC214" i="66"/>
  <c r="AD213" i="66"/>
  <c r="AE213" i="66"/>
  <c r="AC46" i="66"/>
  <c r="AC47" i="66"/>
  <c r="AD45" i="66"/>
  <c r="AE45" i="66"/>
  <c r="AD178" i="64"/>
  <c r="AE178" i="64"/>
  <c r="AC179" i="64"/>
  <c r="AC180" i="64" s="1"/>
  <c r="W102" i="61"/>
  <c r="AD46" i="66"/>
  <c r="AE46" i="66"/>
  <c r="M94" i="29"/>
  <c r="J94" i="29"/>
  <c r="K94" i="29"/>
  <c r="P94" i="29"/>
  <c r="AE129" i="65"/>
  <c r="AD129" i="65"/>
  <c r="AC130" i="65"/>
  <c r="AD33" i="66"/>
  <c r="AE33" i="66"/>
  <c r="AC34" i="66"/>
  <c r="AD202" i="29"/>
  <c r="AE202" i="29"/>
  <c r="AC203" i="29"/>
  <c r="AD190" i="29"/>
  <c r="AE190" i="29"/>
  <c r="AC191" i="29"/>
  <c r="AD142" i="61"/>
  <c r="AC143" i="61"/>
  <c r="AE142" i="61"/>
  <c r="L187" i="65"/>
  <c r="AD216" i="29"/>
  <c r="AE216" i="29"/>
  <c r="AC217" i="29"/>
  <c r="AD177" i="62"/>
  <c r="AE177" i="62"/>
  <c r="AC178" i="62"/>
  <c r="AE117" i="61"/>
  <c r="AC118" i="61"/>
  <c r="AD154" i="29"/>
  <c r="AE154" i="29"/>
  <c r="AC155" i="29"/>
  <c r="L105" i="29"/>
  <c r="O105" i="29"/>
  <c r="AD70" i="64"/>
  <c r="AE70" i="64"/>
  <c r="AC71" i="64"/>
  <c r="AD178" i="66"/>
  <c r="AE178" i="66"/>
  <c r="AC179" i="66"/>
  <c r="AE202" i="64"/>
  <c r="AC203" i="64"/>
  <c r="AD202" i="64"/>
  <c r="I163" i="29"/>
  <c r="AD201" i="61"/>
  <c r="AE201" i="61"/>
  <c r="AC202" i="61"/>
  <c r="AE58" i="63"/>
  <c r="AC59" i="63"/>
  <c r="AD58" i="63"/>
  <c r="AD35" i="65"/>
  <c r="AE35" i="65"/>
  <c r="AC36" i="65"/>
  <c r="AC142" i="66"/>
  <c r="AD141" i="66"/>
  <c r="AE141" i="66"/>
  <c r="AD202" i="62"/>
  <c r="AE202" i="62"/>
  <c r="AC203" i="62"/>
  <c r="M90" i="64"/>
  <c r="J90" i="64"/>
  <c r="P210" i="29"/>
  <c r="O210" i="29"/>
  <c r="I210" i="29"/>
  <c r="N210" i="29"/>
  <c r="P49" i="65"/>
  <c r="J49" i="65"/>
  <c r="O49" i="65"/>
  <c r="N49" i="65"/>
  <c r="AD132" i="66"/>
  <c r="AE132" i="66"/>
  <c r="AC133" i="66"/>
  <c r="AD118" i="63"/>
  <c r="AE118" i="63"/>
  <c r="AC119" i="63"/>
  <c r="AD155" i="63"/>
  <c r="AE155" i="63"/>
  <c r="AC156" i="63"/>
  <c r="O201" i="65"/>
  <c r="L201" i="65"/>
  <c r="N201" i="65"/>
  <c r="P201" i="65"/>
  <c r="L169" i="29"/>
  <c r="AD167" i="61"/>
  <c r="AE167" i="61"/>
  <c r="AC168" i="61"/>
  <c r="AD46" i="62"/>
  <c r="AE46" i="62"/>
  <c r="AC47" i="62"/>
  <c r="AE45" i="64"/>
  <c r="AC46" i="64"/>
  <c r="AC47" i="64" s="1"/>
  <c r="AD45" i="64"/>
  <c r="AC215" i="66"/>
  <c r="AD214" i="66"/>
  <c r="AE214" i="66"/>
  <c r="AC179" i="65"/>
  <c r="AE178" i="65"/>
  <c r="AD178" i="65"/>
  <c r="AD141" i="29"/>
  <c r="AE141" i="29"/>
  <c r="AC142" i="29"/>
  <c r="AD215" i="61"/>
  <c r="AE215" i="61"/>
  <c r="AC216" i="61"/>
  <c r="AC107" i="63"/>
  <c r="AD106" i="63"/>
  <c r="AE106" i="63"/>
  <c r="AD129" i="64"/>
  <c r="AE129" i="64"/>
  <c r="AC130" i="64"/>
  <c r="J142" i="29"/>
  <c r="K142" i="29"/>
  <c r="I142" i="29"/>
  <c r="M142" i="29"/>
  <c r="AD179" i="64"/>
  <c r="AE179" i="64"/>
  <c r="AE33" i="63"/>
  <c r="AC34" i="63"/>
  <c r="AE34" i="63" s="1"/>
  <c r="AE153" i="64"/>
  <c r="AC154" i="64"/>
  <c r="AD153" i="64"/>
  <c r="AD213" i="63"/>
  <c r="AE213" i="63"/>
  <c r="AC214" i="63"/>
  <c r="L66" i="65"/>
  <c r="K66" i="65"/>
  <c r="N66" i="65"/>
  <c r="P66" i="65"/>
  <c r="P153" i="65"/>
  <c r="K153" i="65"/>
  <c r="L153" i="65"/>
  <c r="I153" i="65"/>
  <c r="J153" i="65"/>
  <c r="AC154" i="65"/>
  <c r="AD153" i="65"/>
  <c r="AE153" i="65"/>
  <c r="AD45" i="65"/>
  <c r="AE45" i="65"/>
  <c r="AC46" i="65"/>
  <c r="AD46" i="65" s="1"/>
  <c r="N106" i="64"/>
  <c r="O106" i="64"/>
  <c r="AD69" i="65"/>
  <c r="AC70" i="65"/>
  <c r="AC71" i="65" s="1"/>
  <c r="AE69" i="65"/>
  <c r="AD143" i="64"/>
  <c r="AE143" i="64"/>
  <c r="AC144" i="64"/>
  <c r="AD144" i="64" s="1"/>
  <c r="AD201" i="65"/>
  <c r="AE201" i="65"/>
  <c r="AC202" i="65"/>
  <c r="AC203" i="65" s="1"/>
  <c r="AE81" i="62"/>
  <c r="AD81" i="62"/>
  <c r="AC82" i="62"/>
  <c r="AD95" i="63"/>
  <c r="AE95" i="63"/>
  <c r="AC96" i="63"/>
  <c r="AC154" i="62"/>
  <c r="AE153" i="62"/>
  <c r="AD153" i="62"/>
  <c r="AD117" i="64"/>
  <c r="AE117" i="64"/>
  <c r="AC118" i="64"/>
  <c r="M103" i="64"/>
  <c r="I103" i="64"/>
  <c r="L103" i="64"/>
  <c r="N103" i="64"/>
  <c r="AC131" i="62"/>
  <c r="AD131" i="62" s="1"/>
  <c r="AD130" i="62"/>
  <c r="AE130" i="62"/>
  <c r="AD93" i="64"/>
  <c r="AE93" i="64"/>
  <c r="AC94" i="64"/>
  <c r="M46" i="64"/>
  <c r="N46" i="64"/>
  <c r="N61" i="64"/>
  <c r="J61" i="64"/>
  <c r="AD33" i="62"/>
  <c r="AE33" i="62"/>
  <c r="AC34" i="62"/>
  <c r="N176" i="65"/>
  <c r="K176" i="65"/>
  <c r="O176" i="65"/>
  <c r="I176" i="65"/>
  <c r="L176" i="65"/>
  <c r="P176" i="65"/>
  <c r="M176" i="65"/>
  <c r="J176" i="65"/>
  <c r="AE189" i="61"/>
  <c r="AD189" i="61"/>
  <c r="AC190" i="61"/>
  <c r="AD165" i="29"/>
  <c r="AE165" i="29"/>
  <c r="AC166" i="29"/>
  <c r="AE166" i="29" s="1"/>
  <c r="AD82" i="61"/>
  <c r="AE82" i="61"/>
  <c r="AC83" i="61"/>
  <c r="AC84" i="61" s="1"/>
  <c r="AD33" i="64"/>
  <c r="AE33" i="64"/>
  <c r="AC34" i="64"/>
  <c r="L83" i="65"/>
  <c r="J83" i="65"/>
  <c r="N83" i="65"/>
  <c r="K83" i="65"/>
  <c r="O83" i="65"/>
  <c r="P83" i="65"/>
  <c r="I83" i="65"/>
  <c r="K61" i="65"/>
  <c r="AD94" i="29"/>
  <c r="AE94" i="29"/>
  <c r="AC95" i="29"/>
  <c r="AC119" i="66"/>
  <c r="AD118" i="66"/>
  <c r="AE118" i="66"/>
  <c r="AD45" i="29"/>
  <c r="AE45" i="29"/>
  <c r="AC46" i="29"/>
  <c r="AE46" i="29" s="1"/>
  <c r="AD213" i="62"/>
  <c r="AE213" i="62"/>
  <c r="AC214" i="62"/>
  <c r="P154" i="65"/>
  <c r="K154" i="65"/>
  <c r="O154" i="65"/>
  <c r="N154" i="65"/>
  <c r="M154" i="65"/>
  <c r="I154" i="65"/>
  <c r="J154" i="65"/>
  <c r="L154" i="65"/>
  <c r="AD70" i="63"/>
  <c r="AE70" i="63"/>
  <c r="AC71" i="63"/>
  <c r="AE71" i="63" s="1"/>
  <c r="AD165" i="64"/>
  <c r="AE165" i="64"/>
  <c r="AC166" i="64"/>
  <c r="N43" i="65"/>
  <c r="J43" i="65"/>
  <c r="I43" i="65"/>
  <c r="M43" i="65"/>
  <c r="AC95" i="61"/>
  <c r="AE94" i="61"/>
  <c r="AD94" i="61"/>
  <c r="I94" i="64"/>
  <c r="N94" i="64"/>
  <c r="O94" i="64"/>
  <c r="P94" i="64"/>
  <c r="K94" i="64"/>
  <c r="M94" i="64"/>
  <c r="L94" i="64"/>
  <c r="J94" i="64"/>
  <c r="K117" i="65"/>
  <c r="J117" i="65"/>
  <c r="M117" i="65"/>
  <c r="N117" i="65"/>
  <c r="I117" i="65"/>
  <c r="O117" i="65"/>
  <c r="L117" i="65"/>
  <c r="P117" i="65"/>
  <c r="L96" i="29"/>
  <c r="N96" i="29"/>
  <c r="P96" i="29"/>
  <c r="K96" i="29"/>
  <c r="M96" i="29"/>
  <c r="J96" i="29"/>
  <c r="I96" i="29"/>
  <c r="O96" i="29"/>
  <c r="AD105" i="64"/>
  <c r="AE105" i="64"/>
  <c r="AC106" i="64"/>
  <c r="AC107" i="64" s="1"/>
  <c r="AD94" i="66"/>
  <c r="AE94" i="66"/>
  <c r="AC95" i="66"/>
  <c r="AC119" i="62"/>
  <c r="AE119" i="62" s="1"/>
  <c r="AD118" i="62"/>
  <c r="AE118" i="62"/>
  <c r="AD81" i="29"/>
  <c r="AE81" i="29"/>
  <c r="AC82" i="29"/>
  <c r="AC83" i="29" s="1"/>
  <c r="AE202" i="66"/>
  <c r="AC203" i="66"/>
  <c r="AC204" i="66" s="1"/>
  <c r="AD202" i="66"/>
  <c r="J128" i="29"/>
  <c r="L128" i="29"/>
  <c r="K128" i="29"/>
  <c r="I128" i="29"/>
  <c r="N128" i="29"/>
  <c r="O128" i="29"/>
  <c r="P128" i="29"/>
  <c r="M128" i="29"/>
  <c r="AD129" i="63"/>
  <c r="AE129" i="63"/>
  <c r="AC130" i="63"/>
  <c r="AC131" i="63" s="1"/>
  <c r="AC59" i="65"/>
  <c r="AD58" i="65"/>
  <c r="AE58" i="65"/>
  <c r="AD71" i="62"/>
  <c r="AE71" i="62"/>
  <c r="AC72" i="62"/>
  <c r="AE82" i="64"/>
  <c r="AC83" i="64"/>
  <c r="AE83" i="64" s="1"/>
  <c r="AD82" i="64"/>
  <c r="AD70" i="61"/>
  <c r="AE70" i="61"/>
  <c r="AC71" i="61"/>
  <c r="AC72" i="61" s="1"/>
  <c r="AE144" i="64"/>
  <c r="AC145" i="64"/>
  <c r="AD107" i="63"/>
  <c r="AE107" i="63"/>
  <c r="AC108" i="63"/>
  <c r="AC192" i="29"/>
  <c r="AD191" i="29"/>
  <c r="AE191" i="29"/>
  <c r="AE118" i="61"/>
  <c r="AD118" i="61"/>
  <c r="AC119" i="61"/>
  <c r="AD154" i="64"/>
  <c r="AE154" i="64"/>
  <c r="AC155" i="64"/>
  <c r="AD46" i="64"/>
  <c r="AE46" i="64"/>
  <c r="AC72" i="64"/>
  <c r="AD71" i="64"/>
  <c r="AE71" i="64"/>
  <c r="AC204" i="29"/>
  <c r="AD203" i="29"/>
  <c r="AE203" i="29"/>
  <c r="AC215" i="62"/>
  <c r="AD215" i="62" s="1"/>
  <c r="AD214" i="62"/>
  <c r="AE214" i="62"/>
  <c r="AC120" i="63"/>
  <c r="AE120" i="63" s="1"/>
  <c r="AD119" i="63"/>
  <c r="AE119" i="63"/>
  <c r="AD59" i="63"/>
  <c r="AE59" i="63"/>
  <c r="AC60" i="63"/>
  <c r="AD60" i="63" s="1"/>
  <c r="AD71" i="63"/>
  <c r="AC47" i="29"/>
  <c r="AD46" i="29"/>
  <c r="AC132" i="62"/>
  <c r="AD132" i="62" s="1"/>
  <c r="AE131" i="62"/>
  <c r="AD142" i="29"/>
  <c r="AE142" i="29"/>
  <c r="AC143" i="29"/>
  <c r="AD36" i="65"/>
  <c r="AE36" i="65"/>
  <c r="AC37" i="65"/>
  <c r="AE178" i="62"/>
  <c r="AC179" i="62"/>
  <c r="AD179" i="62" s="1"/>
  <c r="AD178" i="62"/>
  <c r="AE106" i="64"/>
  <c r="AC47" i="65"/>
  <c r="AE47" i="65" s="1"/>
  <c r="AD168" i="61"/>
  <c r="AC169" i="61"/>
  <c r="AE168" i="61"/>
  <c r="AD119" i="66"/>
  <c r="AE119" i="66"/>
  <c r="AC120" i="66"/>
  <c r="AD215" i="66"/>
  <c r="AE215" i="66"/>
  <c r="AC216" i="66"/>
  <c r="AD82" i="29"/>
  <c r="AE82" i="29"/>
  <c r="AE83" i="61"/>
  <c r="AD83" i="64"/>
  <c r="AC119" i="64"/>
  <c r="AD118" i="64"/>
  <c r="AE118" i="64"/>
  <c r="AE154" i="62"/>
  <c r="AC155" i="62"/>
  <c r="AD154" i="62"/>
  <c r="AE202" i="65"/>
  <c r="AD202" i="65"/>
  <c r="AD70" i="65"/>
  <c r="AE70" i="65"/>
  <c r="AD154" i="65"/>
  <c r="AE154" i="65"/>
  <c r="AC155" i="65"/>
  <c r="AD34" i="63"/>
  <c r="AC35" i="63"/>
  <c r="AC48" i="62"/>
  <c r="AD47" i="62"/>
  <c r="AE47" i="62"/>
  <c r="AE156" i="63"/>
  <c r="AC157" i="63"/>
  <c r="AD156" i="63"/>
  <c r="AC131" i="65"/>
  <c r="AD130" i="65"/>
  <c r="AE130" i="65"/>
  <c r="AD166" i="64"/>
  <c r="AE166" i="64"/>
  <c r="AC167" i="64"/>
  <c r="AD59" i="65"/>
  <c r="AE59" i="65"/>
  <c r="AC60" i="65"/>
  <c r="AD60" i="65"/>
  <c r="AD71" i="61"/>
  <c r="AE71" i="61"/>
  <c r="AD130" i="63"/>
  <c r="AE130" i="63"/>
  <c r="AC120" i="62"/>
  <c r="AD120" i="62" s="1"/>
  <c r="AD119" i="62"/>
  <c r="AC167" i="29"/>
  <c r="AD166" i="29"/>
  <c r="AD96" i="63"/>
  <c r="AE96" i="63"/>
  <c r="AC97" i="63"/>
  <c r="AC131" i="64"/>
  <c r="AD130" i="64"/>
  <c r="AE130" i="64"/>
  <c r="AC204" i="64"/>
  <c r="AD203" i="64"/>
  <c r="AE203" i="64"/>
  <c r="AC156" i="29"/>
  <c r="AC157" i="29" s="1"/>
  <c r="AE157" i="29" s="1"/>
  <c r="AD155" i="29"/>
  <c r="AE155" i="29"/>
  <c r="AD143" i="61"/>
  <c r="AE143" i="61"/>
  <c r="AC144" i="61"/>
  <c r="AC35" i="66"/>
  <c r="AD35" i="66" s="1"/>
  <c r="AD34" i="66"/>
  <c r="AE34" i="66"/>
  <c r="AC35" i="64"/>
  <c r="AE34" i="64"/>
  <c r="AD34" i="64"/>
  <c r="AD142" i="66"/>
  <c r="AE142" i="66"/>
  <c r="AC143" i="66"/>
  <c r="AE143" i="66" s="1"/>
  <c r="AE179" i="66"/>
  <c r="AC180" i="66"/>
  <c r="AE180" i="66" s="1"/>
  <c r="AD179" i="66"/>
  <c r="AD216" i="61"/>
  <c r="AE216" i="61"/>
  <c r="AC217" i="61"/>
  <c r="AD217" i="61"/>
  <c r="AD133" i="66"/>
  <c r="AE133" i="66"/>
  <c r="AD72" i="62"/>
  <c r="AE72" i="62"/>
  <c r="AC73" i="62"/>
  <c r="AD73" i="62" s="1"/>
  <c r="AE95" i="66"/>
  <c r="AC96" i="66"/>
  <c r="AD96" i="66"/>
  <c r="AD95" i="66"/>
  <c r="AE190" i="61"/>
  <c r="AC191" i="61"/>
  <c r="AE191" i="61" s="1"/>
  <c r="AD190" i="61"/>
  <c r="AC35" i="62"/>
  <c r="AD35" i="62" s="1"/>
  <c r="AD34" i="62"/>
  <c r="AE34" i="62"/>
  <c r="AD94" i="64"/>
  <c r="AE94" i="64"/>
  <c r="AC95" i="64"/>
  <c r="AD214" i="63"/>
  <c r="AE214" i="63"/>
  <c r="AC215" i="63"/>
  <c r="AE215" i="63"/>
  <c r="AE179" i="65"/>
  <c r="AD179" i="65"/>
  <c r="AC180" i="65"/>
  <c r="AD217" i="29"/>
  <c r="AE217" i="29"/>
  <c r="AE203" i="66"/>
  <c r="AD203" i="66"/>
  <c r="AD95" i="61"/>
  <c r="AE95" i="61"/>
  <c r="AC96" i="61"/>
  <c r="AC97" i="61"/>
  <c r="AC96" i="29"/>
  <c r="AC97" i="29" s="1"/>
  <c r="AD95" i="29"/>
  <c r="AE95" i="29"/>
  <c r="AD82" i="62"/>
  <c r="AE82" i="62"/>
  <c r="AC83" i="62"/>
  <c r="AD83" i="62" s="1"/>
  <c r="AE83" i="62"/>
  <c r="AE203" i="62"/>
  <c r="AC204" i="62"/>
  <c r="AE204" i="62" s="1"/>
  <c r="AD203" i="62"/>
  <c r="AC203" i="61"/>
  <c r="AE203" i="61"/>
  <c r="AD202" i="61"/>
  <c r="AE202" i="61"/>
  <c r="AC145" i="61"/>
  <c r="AE216" i="66"/>
  <c r="AC217" i="66"/>
  <c r="AD216" i="66"/>
  <c r="AD120" i="63"/>
  <c r="AC121" i="63"/>
  <c r="AD121" i="63" s="1"/>
  <c r="AD156" i="29"/>
  <c r="AE156" i="29"/>
  <c r="AD143" i="29"/>
  <c r="AE143" i="29"/>
  <c r="AC144" i="29"/>
  <c r="AE144" i="29" s="1"/>
  <c r="AC61" i="65"/>
  <c r="AD155" i="62"/>
  <c r="AE155" i="62"/>
  <c r="AC156" i="62"/>
  <c r="AC157" i="62" s="1"/>
  <c r="AE157" i="62" s="1"/>
  <c r="AC85" i="61"/>
  <c r="AE85" i="61" s="1"/>
  <c r="AD204" i="29"/>
  <c r="AE204" i="29"/>
  <c r="AC205" i="29"/>
  <c r="AC97" i="66"/>
  <c r="AD97" i="66" s="1"/>
  <c r="AD97" i="63"/>
  <c r="AE97" i="63"/>
  <c r="AD35" i="63"/>
  <c r="AE35" i="63"/>
  <c r="AC36" i="63"/>
  <c r="AD71" i="65"/>
  <c r="AE47" i="64"/>
  <c r="AD131" i="64"/>
  <c r="AE131" i="64"/>
  <c r="AC132" i="64"/>
  <c r="AD215" i="63"/>
  <c r="AC181" i="66"/>
  <c r="AD180" i="66"/>
  <c r="AE35" i="64"/>
  <c r="AE204" i="64"/>
  <c r="AE120" i="62"/>
  <c r="AC121" i="62"/>
  <c r="AE121" i="62" s="1"/>
  <c r="AC108" i="64"/>
  <c r="AE179" i="62"/>
  <c r="AC180" i="62"/>
  <c r="AE132" i="62"/>
  <c r="AC133" i="62"/>
  <c r="AD192" i="29"/>
  <c r="AE192" i="29"/>
  <c r="AC193" i="29"/>
  <c r="AD145" i="64"/>
  <c r="AE145" i="64"/>
  <c r="AC49" i="62"/>
  <c r="AD49" i="62" s="1"/>
  <c r="AD203" i="61"/>
  <c r="AE96" i="61"/>
  <c r="AD191" i="61"/>
  <c r="AC192" i="61"/>
  <c r="AC168" i="29"/>
  <c r="AC169" i="29" s="1"/>
  <c r="AE169" i="29" s="1"/>
  <c r="AD167" i="29"/>
  <c r="AE167" i="29"/>
  <c r="AC132" i="63"/>
  <c r="AD155" i="65"/>
  <c r="AD169" i="61"/>
  <c r="AE169" i="61"/>
  <c r="AD47" i="29"/>
  <c r="AE47" i="29"/>
  <c r="AC48" i="29"/>
  <c r="AD48" i="29" s="1"/>
  <c r="AC109" i="63"/>
  <c r="AD108" i="63"/>
  <c r="AE108" i="63"/>
  <c r="AD95" i="64"/>
  <c r="AE95" i="64"/>
  <c r="AC96" i="64"/>
  <c r="AE96" i="64" s="1"/>
  <c r="AC144" i="66"/>
  <c r="AD143" i="66"/>
  <c r="AD167" i="64"/>
  <c r="AE167" i="64"/>
  <c r="AC168" i="64"/>
  <c r="AE168" i="64"/>
  <c r="AD131" i="65"/>
  <c r="AE131" i="65"/>
  <c r="AC132" i="65"/>
  <c r="AD132" i="65"/>
  <c r="AD119" i="64"/>
  <c r="AE119" i="64"/>
  <c r="AC120" i="64"/>
  <c r="AE83" i="29"/>
  <c r="AC121" i="66"/>
  <c r="AD121" i="66" s="1"/>
  <c r="AD120" i="66"/>
  <c r="AE120" i="66"/>
  <c r="AC216" i="62"/>
  <c r="AD72" i="64"/>
  <c r="AE72" i="64"/>
  <c r="AC73" i="64"/>
  <c r="AD73" i="64" s="1"/>
  <c r="AD119" i="61"/>
  <c r="AE119" i="61"/>
  <c r="AC120" i="61"/>
  <c r="AD120" i="61"/>
  <c r="AC205" i="62"/>
  <c r="AE205" i="62" s="1"/>
  <c r="AD204" i="62"/>
  <c r="AC181" i="65"/>
  <c r="AE181" i="65" s="1"/>
  <c r="AD180" i="65"/>
  <c r="AE180" i="65"/>
  <c r="AE35" i="66"/>
  <c r="AC36" i="66"/>
  <c r="AE203" i="65"/>
  <c r="AD47" i="65"/>
  <c r="AC48" i="65"/>
  <c r="AD48" i="65"/>
  <c r="AD37" i="65"/>
  <c r="AE37" i="65"/>
  <c r="AD155" i="64"/>
  <c r="AE155" i="64"/>
  <c r="AC156" i="64"/>
  <c r="AD156" i="64" s="1"/>
  <c r="AE73" i="64"/>
  <c r="AD168" i="64"/>
  <c r="AC49" i="29"/>
  <c r="AD49" i="29" s="1"/>
  <c r="AE48" i="29"/>
  <c r="AD144" i="29"/>
  <c r="AC145" i="29"/>
  <c r="AD145" i="29"/>
  <c r="AC145" i="66"/>
  <c r="AE145" i="66" s="1"/>
  <c r="AD144" i="66"/>
  <c r="AE144" i="66"/>
  <c r="AE216" i="62"/>
  <c r="AE120" i="64"/>
  <c r="AC121" i="64"/>
  <c r="AD121" i="64"/>
  <c r="AD120" i="64"/>
  <c r="AD96" i="64"/>
  <c r="AD36" i="63"/>
  <c r="AE36" i="63"/>
  <c r="AC37" i="63"/>
  <c r="AD37" i="63" s="1"/>
  <c r="AE121" i="63"/>
  <c r="AD217" i="66"/>
  <c r="AE217" i="66"/>
  <c r="AD121" i="62"/>
  <c r="AC133" i="64"/>
  <c r="AD132" i="64"/>
  <c r="AE132" i="64"/>
  <c r="AD181" i="65"/>
  <c r="AC157" i="64"/>
  <c r="AD157" i="64" s="1"/>
  <c r="AD168" i="29"/>
  <c r="AE168" i="29"/>
  <c r="AC193" i="61"/>
  <c r="AD192" i="61"/>
  <c r="AE192" i="61"/>
  <c r="AD205" i="29"/>
  <c r="AE205" i="29"/>
  <c r="AC37" i="66"/>
  <c r="AD37" i="66"/>
  <c r="AE120" i="61"/>
  <c r="AC109" i="64"/>
  <c r="AD109" i="64"/>
  <c r="AE97" i="66"/>
  <c r="AD85" i="61"/>
  <c r="AC133" i="65"/>
  <c r="AD133" i="65"/>
  <c r="AE193" i="29"/>
  <c r="AD193" i="29"/>
  <c r="AD156" i="62"/>
  <c r="AE156" i="62"/>
  <c r="AD109" i="63"/>
  <c r="AE109" i="63"/>
  <c r="AC133" i="63"/>
  <c r="AE133" i="63" s="1"/>
  <c r="AE49" i="62"/>
  <c r="AE61" i="65"/>
  <c r="AD61" i="65"/>
  <c r="AD157" i="29"/>
  <c r="AE193" i="61"/>
  <c r="AD193" i="61"/>
  <c r="AD169" i="29"/>
  <c r="AE37" i="63"/>
  <c r="AD145" i="66"/>
  <c r="AD157" i="62"/>
  <c r="AD133" i="64"/>
  <c r="AE133" i="64"/>
  <c r="N57" i="66"/>
  <c r="I57" i="66"/>
  <c r="O57" i="66"/>
  <c r="P66" i="66"/>
  <c r="N66" i="66"/>
  <c r="K66" i="66"/>
  <c r="O66" i="66"/>
  <c r="J66" i="66"/>
  <c r="L66" i="66"/>
  <c r="D66" i="66"/>
  <c r="I66" i="66"/>
  <c r="AE97" i="29"/>
  <c r="AD97" i="29"/>
  <c r="AE97" i="61"/>
  <c r="AD97" i="61"/>
  <c r="AE47" i="66"/>
  <c r="AC48" i="66"/>
  <c r="AD47" i="66"/>
  <c r="AC49" i="65"/>
  <c r="AE156" i="64"/>
  <c r="AC169" i="64"/>
  <c r="AD169" i="64" s="1"/>
  <c r="AD96" i="29"/>
  <c r="AE133" i="65"/>
  <c r="AE157" i="64"/>
  <c r="AE145" i="29"/>
  <c r="AE49" i="29"/>
  <c r="AE121" i="64"/>
  <c r="AE109" i="64"/>
  <c r="AE37" i="66"/>
  <c r="AE132" i="65"/>
  <c r="AC121" i="61"/>
  <c r="AE121" i="61" s="1"/>
  <c r="AE48" i="65"/>
  <c r="AD96" i="61"/>
  <c r="AC204" i="61"/>
  <c r="AC84" i="62"/>
  <c r="AC216" i="63"/>
  <c r="AD216" i="63" s="1"/>
  <c r="AE35" i="62"/>
  <c r="AE204" i="66"/>
  <c r="AE96" i="66"/>
  <c r="AE60" i="65"/>
  <c r="AE217" i="61"/>
  <c r="AD67" i="66"/>
  <c r="AE67" i="66"/>
  <c r="AC68" i="66"/>
  <c r="O65" i="66"/>
  <c r="O101" i="66"/>
  <c r="O29" i="66"/>
  <c r="O77" i="66"/>
  <c r="I40" i="16"/>
  <c r="AD187" i="66"/>
  <c r="AE163" i="66"/>
  <c r="G40" i="16"/>
  <c r="G35" i="16"/>
  <c r="AC188" i="66"/>
  <c r="AC164" i="66"/>
  <c r="O41" i="66"/>
  <c r="M29" i="66"/>
  <c r="M41" i="66"/>
  <c r="M77" i="66"/>
  <c r="M53" i="66"/>
  <c r="M65" i="66"/>
  <c r="K161" i="61"/>
  <c r="M149" i="61"/>
  <c r="K137" i="61"/>
  <c r="M113" i="61"/>
  <c r="K89" i="61"/>
  <c r="K77" i="61"/>
  <c r="AE55" i="61"/>
  <c r="M65" i="61"/>
  <c r="K53" i="61"/>
  <c r="AD199" i="62"/>
  <c r="AE103" i="62"/>
  <c r="AC104" i="62"/>
  <c r="AD103" i="62"/>
  <c r="S79" i="62"/>
  <c r="AE175" i="63"/>
  <c r="AD164" i="63"/>
  <c r="AC165" i="63"/>
  <c r="Y154" i="63"/>
  <c r="D154" i="63" s="1"/>
  <c r="Y126" i="63"/>
  <c r="Y81" i="63"/>
  <c r="Z81" i="63" s="1"/>
  <c r="Y60" i="63"/>
  <c r="Y57" i="63"/>
  <c r="D57" i="63" s="1"/>
  <c r="Y179" i="64"/>
  <c r="Y175" i="64"/>
  <c r="Z175" i="64" s="1"/>
  <c r="O175" i="64" s="1"/>
  <c r="Y119" i="64"/>
  <c r="AC94" i="65"/>
  <c r="AD94" i="65" s="1"/>
  <c r="AD93" i="65"/>
  <c r="AE93" i="65"/>
  <c r="AD187" i="62"/>
  <c r="AC188" i="62"/>
  <c r="AD188" i="62" s="1"/>
  <c r="S31" i="62"/>
  <c r="S103" i="62"/>
  <c r="S151" i="62"/>
  <c r="S163" i="62"/>
  <c r="S175" i="62"/>
  <c r="S55" i="62"/>
  <c r="S91" i="62"/>
  <c r="Y106" i="65"/>
  <c r="Y131" i="65"/>
  <c r="Y144" i="65"/>
  <c r="Y192" i="65"/>
  <c r="Y130" i="64"/>
  <c r="D130" i="64" s="1"/>
  <c r="Y162" i="64"/>
  <c r="D162" i="64" s="1"/>
  <c r="Y168" i="64"/>
  <c r="Z168" i="64" s="1"/>
  <c r="Y176" i="64"/>
  <c r="D176" i="64" s="1"/>
  <c r="Y216" i="64"/>
  <c r="D216" i="64" s="1"/>
  <c r="Y36" i="63"/>
  <c r="Y44" i="63"/>
  <c r="Y69" i="63"/>
  <c r="Z69" i="63" s="1"/>
  <c r="O69" i="63" s="1"/>
  <c r="Y84" i="63"/>
  <c r="Z84" i="63" s="1"/>
  <c r="Y94" i="63"/>
  <c r="Y96" i="63"/>
  <c r="D96" i="63" s="1"/>
  <c r="Y106" i="63"/>
  <c r="Z106" i="63" s="1"/>
  <c r="Y155" i="63"/>
  <c r="D155" i="63" s="1"/>
  <c r="Y163" i="63"/>
  <c r="D163" i="63" s="1"/>
  <c r="Y167" i="63"/>
  <c r="Y180" i="63"/>
  <c r="Y189" i="63"/>
  <c r="D189" i="63" s="1"/>
  <c r="Y198" i="63"/>
  <c r="Z198" i="63" s="1"/>
  <c r="K198" i="63" s="1"/>
  <c r="Y201" i="63"/>
  <c r="D201" i="63" s="1"/>
  <c r="Y213" i="63"/>
  <c r="D213" i="63" s="1"/>
  <c r="Y44" i="62"/>
  <c r="Z44" i="62" s="1"/>
  <c r="Y56" i="62"/>
  <c r="D56" i="62" s="1"/>
  <c r="Y66" i="62"/>
  <c r="Y91" i="62"/>
  <c r="D91" i="62" s="1"/>
  <c r="Y102" i="62"/>
  <c r="D102" i="62" s="1"/>
  <c r="Y106" i="62"/>
  <c r="Y108" i="62"/>
  <c r="Z108" i="62" s="1"/>
  <c r="Y119" i="62"/>
  <c r="D119" i="62" s="1"/>
  <c r="Y138" i="62"/>
  <c r="D138" i="62" s="1"/>
  <c r="Y153" i="62"/>
  <c r="Z153" i="62" s="1"/>
  <c r="Y166" i="62"/>
  <c r="Y168" i="62"/>
  <c r="Z168" i="62" s="1"/>
  <c r="Y174" i="62"/>
  <c r="D174" i="62" s="1"/>
  <c r="Y176" i="62"/>
  <c r="Y178" i="62"/>
  <c r="D178" i="62" s="1"/>
  <c r="Y199" i="62"/>
  <c r="D199" i="62" s="1"/>
  <c r="Y204" i="62"/>
  <c r="D204" i="62" s="1"/>
  <c r="Y190" i="65"/>
  <c r="Y69" i="64"/>
  <c r="Y104" i="64"/>
  <c r="Y115" i="64"/>
  <c r="Z115" i="64" s="1"/>
  <c r="Y127" i="64"/>
  <c r="Z127" i="64" s="1"/>
  <c r="Y187" i="64"/>
  <c r="D187" i="64" s="1"/>
  <c r="Y190" i="64"/>
  <c r="D190" i="64" s="1"/>
  <c r="Y205" i="64"/>
  <c r="Z205" i="64" s="1"/>
  <c r="Y213" i="64"/>
  <c r="Y66" i="63"/>
  <c r="Y68" i="63"/>
  <c r="D68" i="63" s="1"/>
  <c r="Y78" i="63"/>
  <c r="Z78" i="63" s="1"/>
  <c r="Y83" i="63"/>
  <c r="Z83" i="63" s="1"/>
  <c r="Y90" i="63"/>
  <c r="Z90" i="63" s="1"/>
  <c r="L90" i="63" s="1"/>
  <c r="Y93" i="63"/>
  <c r="D93" i="63" s="1"/>
  <c r="Y105" i="63"/>
  <c r="D105" i="63" s="1"/>
  <c r="Y83" i="64"/>
  <c r="Y109" i="64"/>
  <c r="Y191" i="64"/>
  <c r="D191" i="64" s="1"/>
  <c r="Y200" i="64"/>
  <c r="D200" i="64" s="1"/>
  <c r="Y204" i="64"/>
  <c r="Z204" i="64" s="1"/>
  <c r="O204" i="64" s="1"/>
  <c r="Y32" i="63"/>
  <c r="Z32" i="63" s="1"/>
  <c r="N32" i="63" s="1"/>
  <c r="Y43" i="63"/>
  <c r="D43" i="63" s="1"/>
  <c r="Y48" i="63"/>
  <c r="Z48" i="63" s="1"/>
  <c r="Y71" i="63"/>
  <c r="Z71" i="63" s="1"/>
  <c r="Y72" i="63"/>
  <c r="Y80" i="63"/>
  <c r="D80" i="63" s="1"/>
  <c r="Y97" i="63"/>
  <c r="Z97" i="63" s="1"/>
  <c r="Y115" i="63"/>
  <c r="Y119" i="63"/>
  <c r="D119" i="63" s="1"/>
  <c r="Y128" i="63"/>
  <c r="D128" i="63" s="1"/>
  <c r="Y131" i="63"/>
  <c r="Z131" i="63" s="1"/>
  <c r="J131" i="63" s="1"/>
  <c r="Y142" i="63"/>
  <c r="Y144" i="63"/>
  <c r="Y157" i="63"/>
  <c r="D157" i="63" s="1"/>
  <c r="Y177" i="63"/>
  <c r="D177" i="63" s="1"/>
  <c r="Y202" i="63"/>
  <c r="Z202" i="63" s="1"/>
  <c r="Y205" i="63"/>
  <c r="Z205" i="63" s="1"/>
  <c r="N205" i="63" s="1"/>
  <c r="Y211" i="63"/>
  <c r="D211" i="63" s="1"/>
  <c r="Y217" i="63"/>
  <c r="Z217" i="63" s="1"/>
  <c r="Y32" i="62"/>
  <c r="Y37" i="62"/>
  <c r="Y48" i="62"/>
  <c r="Z48" i="62" s="1"/>
  <c r="I48" i="62" s="1"/>
  <c r="Y69" i="62"/>
  <c r="Z69" i="62" s="1"/>
  <c r="Y97" i="62"/>
  <c r="Y128" i="62"/>
  <c r="Z128" i="62" s="1"/>
  <c r="J128" i="62" s="1"/>
  <c r="AD80" i="66"/>
  <c r="AE79" i="66"/>
  <c r="K53" i="66"/>
  <c r="M209" i="61"/>
  <c r="K185" i="61"/>
  <c r="AD164" i="61"/>
  <c r="M161" i="61"/>
  <c r="AC128" i="61"/>
  <c r="K113" i="61"/>
  <c r="AE103" i="61"/>
  <c r="S91" i="61"/>
  <c r="S79" i="61"/>
  <c r="AC44" i="61"/>
  <c r="AD44" i="61" s="1"/>
  <c r="S139" i="62"/>
  <c r="S127" i="62"/>
  <c r="Y92" i="62"/>
  <c r="Y84" i="62"/>
  <c r="Z84" i="62" s="1"/>
  <c r="Y81" i="62"/>
  <c r="Z81" i="62" s="1"/>
  <c r="Y60" i="62"/>
  <c r="S43" i="62"/>
  <c r="Y199" i="63"/>
  <c r="Z199" i="63" s="1"/>
  <c r="Y190" i="63"/>
  <c r="D190" i="63" s="1"/>
  <c r="AC176" i="63"/>
  <c r="AE163" i="63"/>
  <c r="AD163" i="63"/>
  <c r="AD152" i="63"/>
  <c r="Y140" i="63"/>
  <c r="Y109" i="63"/>
  <c r="D109" i="63" s="1"/>
  <c r="Y102" i="63"/>
  <c r="D102" i="63" s="1"/>
  <c r="S127" i="63"/>
  <c r="S139" i="63"/>
  <c r="S199" i="63"/>
  <c r="S67" i="63"/>
  <c r="S79" i="63"/>
  <c r="S91" i="63"/>
  <c r="S31" i="63"/>
  <c r="S163" i="63"/>
  <c r="Y212" i="64"/>
  <c r="Z212" i="64" s="1"/>
  <c r="AD163" i="65"/>
  <c r="AC164" i="65"/>
  <c r="AE163" i="65"/>
  <c r="K77" i="66"/>
  <c r="M173" i="61"/>
  <c r="M125" i="61"/>
  <c r="AC104" i="61"/>
  <c r="AE104" i="61" s="1"/>
  <c r="K101" i="61"/>
  <c r="K65" i="61"/>
  <c r="M41" i="61"/>
  <c r="M29" i="61"/>
  <c r="S199" i="62"/>
  <c r="AD163" i="62"/>
  <c r="AC164" i="62"/>
  <c r="AE91" i="62"/>
  <c r="AD91" i="62"/>
  <c r="AC92" i="62"/>
  <c r="AC56" i="62"/>
  <c r="AE55" i="62"/>
  <c r="Y42" i="62"/>
  <c r="D42" i="62" s="1"/>
  <c r="Y34" i="62"/>
  <c r="Z34" i="62" s="1"/>
  <c r="M34" i="62" s="1"/>
  <c r="L53" i="62"/>
  <c r="L29" i="62"/>
  <c r="L113" i="62"/>
  <c r="I77" i="62"/>
  <c r="I125" i="62"/>
  <c r="Y212" i="63"/>
  <c r="Z212" i="63" s="1"/>
  <c r="Y200" i="63"/>
  <c r="D200" i="63" s="1"/>
  <c r="Y181" i="63"/>
  <c r="Y175" i="63"/>
  <c r="Y168" i="63"/>
  <c r="Z168" i="63" s="1"/>
  <c r="AE164" i="63"/>
  <c r="Y145" i="63"/>
  <c r="AE139" i="63"/>
  <c r="AD139" i="63"/>
  <c r="AC140" i="63"/>
  <c r="Y188" i="64"/>
  <c r="Z188" i="64" s="1"/>
  <c r="O188" i="64" s="1"/>
  <c r="Y144" i="64"/>
  <c r="D144" i="64" s="1"/>
  <c r="Y139" i="64"/>
  <c r="D139" i="64" s="1"/>
  <c r="Y129" i="64"/>
  <c r="Z129" i="64" s="1"/>
  <c r="T25" i="64"/>
  <c r="S115" i="64"/>
  <c r="S127" i="64"/>
  <c r="S151" i="64"/>
  <c r="S187" i="64"/>
  <c r="S31" i="64"/>
  <c r="S91" i="64"/>
  <c r="S139" i="64"/>
  <c r="S163" i="64"/>
  <c r="S175" i="64"/>
  <c r="S211" i="64"/>
  <c r="M89" i="64"/>
  <c r="M137" i="64"/>
  <c r="M41" i="64"/>
  <c r="M65" i="64"/>
  <c r="M161" i="64"/>
  <c r="M113" i="64"/>
  <c r="J161" i="63"/>
  <c r="L125" i="63"/>
  <c r="L113" i="63"/>
  <c r="L53" i="63"/>
  <c r="AD188" i="65"/>
  <c r="AC189" i="65"/>
  <c r="AD189" i="65" s="1"/>
  <c r="AD115" i="65"/>
  <c r="AC116" i="65"/>
  <c r="AE175" i="29"/>
  <c r="AD175" i="29"/>
  <c r="AC68" i="29"/>
  <c r="AE67" i="29"/>
  <c r="AC128" i="29"/>
  <c r="AE127" i="29"/>
  <c r="AC56" i="29"/>
  <c r="AE55" i="29"/>
  <c r="AD32" i="29"/>
  <c r="AE32" i="29"/>
  <c r="AA120" i="29"/>
  <c r="AA192" i="29"/>
  <c r="S25" i="29"/>
  <c r="AA56" i="29"/>
  <c r="I173" i="29"/>
  <c r="I41" i="29"/>
  <c r="I53" i="29"/>
  <c r="I65" i="29"/>
  <c r="I125" i="29"/>
  <c r="I149" i="29"/>
  <c r="I197" i="29"/>
  <c r="I77" i="29"/>
  <c r="I89" i="29"/>
  <c r="I101" i="29"/>
  <c r="I137" i="29"/>
  <c r="I113" i="29"/>
  <c r="AD199" i="65"/>
  <c r="AE139" i="65"/>
  <c r="AC104" i="65"/>
  <c r="AD103" i="65"/>
  <c r="AD33" i="65"/>
  <c r="AE33" i="65"/>
  <c r="K29" i="65"/>
  <c r="K125" i="65"/>
  <c r="K65" i="65"/>
  <c r="K137" i="65"/>
  <c r="K173" i="65"/>
  <c r="K209" i="65"/>
  <c r="AC176" i="29"/>
  <c r="AC104" i="29"/>
  <c r="AE103" i="29"/>
  <c r="N113" i="62"/>
  <c r="P77" i="62"/>
  <c r="P41" i="62"/>
  <c r="P29" i="62"/>
  <c r="J197" i="63"/>
  <c r="K161" i="63"/>
  <c r="M149" i="63"/>
  <c r="J137" i="63"/>
  <c r="M125" i="63"/>
  <c r="I125" i="63"/>
  <c r="M113" i="63"/>
  <c r="I113" i="63"/>
  <c r="M101" i="63"/>
  <c r="J89" i="63"/>
  <c r="J77" i="63"/>
  <c r="I53" i="63"/>
  <c r="AC212" i="64"/>
  <c r="AE212" i="64" s="1"/>
  <c r="N209" i="65"/>
  <c r="N101" i="65"/>
  <c r="N113" i="65"/>
  <c r="N125" i="65"/>
  <c r="N149" i="65"/>
  <c r="N161" i="65"/>
  <c r="N185" i="65"/>
  <c r="Y33" i="65"/>
  <c r="D33" i="65" s="1"/>
  <c r="AC33" i="29"/>
  <c r="AD31" i="29"/>
  <c r="AE31" i="29"/>
  <c r="K101" i="29"/>
  <c r="K113" i="29"/>
  <c r="K209" i="29"/>
  <c r="K41" i="29"/>
  <c r="K149" i="29"/>
  <c r="J29" i="65"/>
  <c r="J53" i="65"/>
  <c r="AC117" i="29"/>
  <c r="AC118" i="29" s="1"/>
  <c r="AC190" i="65"/>
  <c r="AC191" i="65" s="1"/>
  <c r="Z199" i="62"/>
  <c r="J199" i="62" s="1"/>
  <c r="D60" i="63"/>
  <c r="Z60" i="63"/>
  <c r="O60" i="63" s="1"/>
  <c r="AC166" i="63"/>
  <c r="AD165" i="63"/>
  <c r="AE165" i="63"/>
  <c r="AC189" i="66"/>
  <c r="AD188" i="66"/>
  <c r="AE188" i="66"/>
  <c r="AC129" i="29"/>
  <c r="AD128" i="29"/>
  <c r="AE128" i="29"/>
  <c r="AD56" i="62"/>
  <c r="AE56" i="62"/>
  <c r="AC57" i="62"/>
  <c r="AD164" i="62"/>
  <c r="AC165" i="62"/>
  <c r="AE164" i="62"/>
  <c r="AE164" i="65"/>
  <c r="AD164" i="65"/>
  <c r="AC165" i="65"/>
  <c r="AC166" i="65" s="1"/>
  <c r="AE128" i="61"/>
  <c r="AC129" i="61"/>
  <c r="AD128" i="61"/>
  <c r="D108" i="62"/>
  <c r="D81" i="63"/>
  <c r="AC105" i="62"/>
  <c r="AD104" i="62"/>
  <c r="AE104" i="62"/>
  <c r="AD121" i="61"/>
  <c r="AE169" i="64"/>
  <c r="AD48" i="66"/>
  <c r="AE48" i="66"/>
  <c r="AC49" i="66"/>
  <c r="AE117" i="29"/>
  <c r="W56" i="29"/>
  <c r="Z102" i="63"/>
  <c r="Z128" i="63"/>
  <c r="O128" i="63" s="1"/>
  <c r="D104" i="64"/>
  <c r="Z104" i="64"/>
  <c r="L104" i="64" s="1"/>
  <c r="Z180" i="63"/>
  <c r="I180" i="63" s="1"/>
  <c r="D180" i="63"/>
  <c r="D119" i="64"/>
  <c r="Z119" i="64"/>
  <c r="I119" i="64" s="1"/>
  <c r="AE104" i="29"/>
  <c r="AD104" i="29"/>
  <c r="AC105" i="29"/>
  <c r="W192" i="29"/>
  <c r="AD116" i="65"/>
  <c r="AC117" i="65"/>
  <c r="AE116" i="65"/>
  <c r="Z145" i="63"/>
  <c r="D145" i="63"/>
  <c r="Z181" i="63"/>
  <c r="I181" i="63" s="1"/>
  <c r="D181" i="63"/>
  <c r="AC93" i="62"/>
  <c r="AC94" i="62" s="1"/>
  <c r="AE92" i="62"/>
  <c r="AD92" i="62"/>
  <c r="D140" i="63"/>
  <c r="Z140" i="63"/>
  <c r="AC177" i="63"/>
  <c r="AD176" i="63"/>
  <c r="AE176" i="63"/>
  <c r="Z60" i="62"/>
  <c r="P60" i="62" s="1"/>
  <c r="D60" i="62"/>
  <c r="D97" i="62"/>
  <c r="Z97" i="62"/>
  <c r="J97" i="62" s="1"/>
  <c r="D32" i="62"/>
  <c r="Z32" i="62"/>
  <c r="I32" i="62" s="1"/>
  <c r="D142" i="63"/>
  <c r="Z142" i="63"/>
  <c r="P142" i="63" s="1"/>
  <c r="Z115" i="63"/>
  <c r="D115" i="63"/>
  <c r="D71" i="63"/>
  <c r="D204" i="64"/>
  <c r="Z83" i="64"/>
  <c r="N83" i="64" s="1"/>
  <c r="D83" i="64"/>
  <c r="D83" i="63"/>
  <c r="Z213" i="64"/>
  <c r="M213" i="64" s="1"/>
  <c r="D213" i="64"/>
  <c r="D127" i="64"/>
  <c r="Z190" i="65"/>
  <c r="P190" i="65" s="1"/>
  <c r="D190" i="65"/>
  <c r="D176" i="62"/>
  <c r="Z176" i="62"/>
  <c r="M176" i="62" s="1"/>
  <c r="D153" i="62"/>
  <c r="D106" i="62"/>
  <c r="Z106" i="62"/>
  <c r="J106" i="62" s="1"/>
  <c r="Z56" i="62"/>
  <c r="L56" i="62" s="1"/>
  <c r="D198" i="63"/>
  <c r="Z163" i="63"/>
  <c r="D94" i="63"/>
  <c r="Z94" i="63"/>
  <c r="O94" i="63" s="1"/>
  <c r="D36" i="63"/>
  <c r="Z36" i="63"/>
  <c r="K36" i="63" s="1"/>
  <c r="Z131" i="65"/>
  <c r="D131" i="65"/>
  <c r="Z179" i="64"/>
  <c r="D179" i="64"/>
  <c r="Z126" i="63"/>
  <c r="D126" i="63"/>
  <c r="AC85" i="62"/>
  <c r="AD84" i="62"/>
  <c r="AE84" i="62"/>
  <c r="AD104" i="61"/>
  <c r="AE44" i="61"/>
  <c r="Z80" i="63"/>
  <c r="P80" i="63" s="1"/>
  <c r="D168" i="62"/>
  <c r="Z213" i="63"/>
  <c r="O213" i="63" s="1"/>
  <c r="Z192" i="65"/>
  <c r="O192" i="65" s="1"/>
  <c r="D192" i="65"/>
  <c r="AC69" i="66"/>
  <c r="AC70" i="66" s="1"/>
  <c r="AD68" i="66"/>
  <c r="AE68" i="66"/>
  <c r="AE104" i="65"/>
  <c r="AC105" i="65"/>
  <c r="AC106" i="65" s="1"/>
  <c r="AD104" i="65"/>
  <c r="AD33" i="29"/>
  <c r="AC34" i="29"/>
  <c r="AE33" i="29"/>
  <c r="AC177" i="29"/>
  <c r="AC178" i="29" s="1"/>
  <c r="AE176" i="29"/>
  <c r="AD176" i="29"/>
  <c r="W120" i="29"/>
  <c r="AD56" i="29"/>
  <c r="AE56" i="29"/>
  <c r="AC57" i="29"/>
  <c r="AC69" i="29"/>
  <c r="AD68" i="29"/>
  <c r="AE68" i="29"/>
  <c r="AC141" i="63"/>
  <c r="AE140" i="63"/>
  <c r="AD140" i="63"/>
  <c r="D69" i="62"/>
  <c r="Z177" i="63"/>
  <c r="J177" i="63" s="1"/>
  <c r="D97" i="63"/>
  <c r="Z200" i="64"/>
  <c r="L200" i="64" s="1"/>
  <c r="D78" i="63"/>
  <c r="D205" i="64"/>
  <c r="D115" i="64"/>
  <c r="Z138" i="62"/>
  <c r="I138" i="62" s="1"/>
  <c r="Z102" i="62"/>
  <c r="Z189" i="63"/>
  <c r="Z106" i="65"/>
  <c r="K106" i="65" s="1"/>
  <c r="D106" i="65"/>
  <c r="AC189" i="62"/>
  <c r="AE189" i="62" s="1"/>
  <c r="AE188" i="62"/>
  <c r="AC95" i="65"/>
  <c r="AE94" i="65"/>
  <c r="Z57" i="63"/>
  <c r="P57" i="63" s="1"/>
  <c r="Z154" i="63"/>
  <c r="J154" i="63" s="1"/>
  <c r="AC165" i="66"/>
  <c r="AD164" i="66"/>
  <c r="AE164" i="66"/>
  <c r="AD204" i="61"/>
  <c r="AE204" i="61"/>
  <c r="AC205" i="61"/>
  <c r="AD49" i="65"/>
  <c r="AE49" i="65"/>
  <c r="AD93" i="62"/>
  <c r="K119" i="64"/>
  <c r="AC167" i="63"/>
  <c r="AD166" i="63"/>
  <c r="AE166" i="63"/>
  <c r="AD165" i="66"/>
  <c r="AC166" i="66"/>
  <c r="AE165" i="66"/>
  <c r="O106" i="65"/>
  <c r="P106" i="65"/>
  <c r="I94" i="63"/>
  <c r="M180" i="63"/>
  <c r="AD49" i="66"/>
  <c r="AE49" i="66"/>
  <c r="AD105" i="62"/>
  <c r="AE105" i="62"/>
  <c r="AC106" i="62"/>
  <c r="M175" i="64"/>
  <c r="O168" i="64"/>
  <c r="M168" i="64"/>
  <c r="M108" i="62"/>
  <c r="K108" i="62"/>
  <c r="P90" i="63"/>
  <c r="O205" i="63"/>
  <c r="AC58" i="62"/>
  <c r="AD57" i="62"/>
  <c r="AE57" i="62"/>
  <c r="K60" i="63"/>
  <c r="I60" i="63"/>
  <c r="N60" i="63"/>
  <c r="L60" i="63"/>
  <c r="AC96" i="65"/>
  <c r="AD95" i="65"/>
  <c r="AE95" i="65"/>
  <c r="P213" i="63"/>
  <c r="I80" i="63"/>
  <c r="N104" i="64"/>
  <c r="AD129" i="61"/>
  <c r="AE129" i="61"/>
  <c r="AC130" i="61"/>
  <c r="AC190" i="66"/>
  <c r="AD189" i="66"/>
  <c r="AE189" i="66"/>
  <c r="AD69" i="29"/>
  <c r="AE69" i="29"/>
  <c r="AC70" i="29"/>
  <c r="O168" i="62"/>
  <c r="L168" i="62"/>
  <c r="AD85" i="62"/>
  <c r="AE85" i="62"/>
  <c r="N179" i="64"/>
  <c r="I179" i="64"/>
  <c r="J179" i="64"/>
  <c r="M179" i="64"/>
  <c r="P179" i="64"/>
  <c r="K179" i="64"/>
  <c r="L179" i="64"/>
  <c r="K115" i="63"/>
  <c r="N115" i="63"/>
  <c r="I115" i="63"/>
  <c r="M115" i="63"/>
  <c r="P115" i="63"/>
  <c r="L115" i="63"/>
  <c r="O115" i="63"/>
  <c r="J115" i="63"/>
  <c r="L145" i="63"/>
  <c r="M145" i="63"/>
  <c r="J145" i="63"/>
  <c r="I145" i="63"/>
  <c r="N145" i="63"/>
  <c r="K145" i="63"/>
  <c r="P145" i="63"/>
  <c r="O145" i="63"/>
  <c r="AE117" i="65"/>
  <c r="AC118" i="65"/>
  <c r="AD118" i="65" s="1"/>
  <c r="AD117" i="65"/>
  <c r="AE105" i="29"/>
  <c r="AC106" i="29"/>
  <c r="AD105" i="29"/>
  <c r="I81" i="63"/>
  <c r="K81" i="63"/>
  <c r="AE165" i="65"/>
  <c r="AE190" i="65"/>
  <c r="AD190" i="65"/>
  <c r="O138" i="62"/>
  <c r="J138" i="62"/>
  <c r="AD141" i="63"/>
  <c r="AE141" i="63"/>
  <c r="AC142" i="63"/>
  <c r="J190" i="65"/>
  <c r="O190" i="65"/>
  <c r="P131" i="63"/>
  <c r="I217" i="63"/>
  <c r="L217" i="63"/>
  <c r="AE34" i="29"/>
  <c r="AC35" i="29"/>
  <c r="AD34" i="29"/>
  <c r="AD205" i="61"/>
  <c r="AE205" i="61"/>
  <c r="I154" i="63"/>
  <c r="AD189" i="62"/>
  <c r="K177" i="63"/>
  <c r="AE57" i="29"/>
  <c r="AC58" i="29"/>
  <c r="AD57" i="29"/>
  <c r="AE105" i="65"/>
  <c r="AE69" i="66"/>
  <c r="J163" i="63"/>
  <c r="P163" i="63"/>
  <c r="L163" i="63"/>
  <c r="N142" i="63"/>
  <c r="K142" i="63"/>
  <c r="O142" i="63"/>
  <c r="L142" i="63"/>
  <c r="AD177" i="63"/>
  <c r="AE177" i="63"/>
  <c r="AC178" i="63"/>
  <c r="O48" i="62"/>
  <c r="M48" i="62"/>
  <c r="AC166" i="62"/>
  <c r="AE165" i="62"/>
  <c r="AD165" i="62"/>
  <c r="AC130" i="29"/>
  <c r="AD129" i="29"/>
  <c r="AE129" i="29"/>
  <c r="AE96" i="65"/>
  <c r="AC97" i="65"/>
  <c r="AD96" i="65"/>
  <c r="AD58" i="62"/>
  <c r="AE58" i="62"/>
  <c r="AC59" i="62"/>
  <c r="AE166" i="66"/>
  <c r="AC167" i="66"/>
  <c r="AD166" i="66"/>
  <c r="AC131" i="29"/>
  <c r="AD130" i="29"/>
  <c r="AE130" i="29"/>
  <c r="AD178" i="63"/>
  <c r="AE178" i="63"/>
  <c r="AC179" i="63"/>
  <c r="AE58" i="29"/>
  <c r="AC59" i="29"/>
  <c r="AD58" i="29"/>
  <c r="AD142" i="63"/>
  <c r="AE142" i="63"/>
  <c r="AC143" i="63"/>
  <c r="AE191" i="65"/>
  <c r="AD166" i="65"/>
  <c r="AD167" i="63"/>
  <c r="AE167" i="63"/>
  <c r="AC168" i="63"/>
  <c r="AD94" i="62"/>
  <c r="AD35" i="29"/>
  <c r="AE35" i="29"/>
  <c r="AC36" i="29"/>
  <c r="AC131" i="61"/>
  <c r="AD130" i="61"/>
  <c r="AE130" i="61"/>
  <c r="AE70" i="66"/>
  <c r="AC107" i="65"/>
  <c r="AD106" i="29"/>
  <c r="AE106" i="29"/>
  <c r="AC107" i="29"/>
  <c r="AE70" i="29"/>
  <c r="AC71" i="29"/>
  <c r="AD70" i="29"/>
  <c r="AD190" i="66"/>
  <c r="AE190" i="66"/>
  <c r="AC191" i="66"/>
  <c r="AD106" i="62"/>
  <c r="AE106" i="62"/>
  <c r="AC107" i="62"/>
  <c r="AC192" i="66"/>
  <c r="AD191" i="66"/>
  <c r="AE191" i="66"/>
  <c r="AD71" i="29"/>
  <c r="AE71" i="29"/>
  <c r="AC72" i="29"/>
  <c r="AD179" i="63"/>
  <c r="AE179" i="63"/>
  <c r="AC180" i="63"/>
  <c r="AD168" i="63"/>
  <c r="AE168" i="63"/>
  <c r="AC169" i="63"/>
  <c r="AD131" i="29"/>
  <c r="AE131" i="29"/>
  <c r="AC132" i="29"/>
  <c r="AC133" i="29" s="1"/>
  <c r="AC108" i="65"/>
  <c r="AD107" i="65"/>
  <c r="AE107" i="65"/>
  <c r="AE107" i="62"/>
  <c r="AC108" i="62"/>
  <c r="AD107" i="62"/>
  <c r="AC108" i="29"/>
  <c r="AD107" i="29"/>
  <c r="AE107" i="29"/>
  <c r="AC132" i="61"/>
  <c r="AD131" i="61"/>
  <c r="AE131" i="61"/>
  <c r="AC37" i="29"/>
  <c r="AD36" i="29"/>
  <c r="AE36" i="29"/>
  <c r="AE143" i="63"/>
  <c r="AC144" i="63"/>
  <c r="AD143" i="63"/>
  <c r="AD59" i="29"/>
  <c r="AE59" i="29"/>
  <c r="AC60" i="29"/>
  <c r="AD167" i="66"/>
  <c r="AE167" i="66"/>
  <c r="AC168" i="66"/>
  <c r="AE59" i="62"/>
  <c r="AC60" i="62"/>
  <c r="AE60" i="62" s="1"/>
  <c r="AD59" i="62"/>
  <c r="AD97" i="65"/>
  <c r="AE97" i="65"/>
  <c r="AE60" i="29"/>
  <c r="AC61" i="29"/>
  <c r="AD60" i="29"/>
  <c r="AD132" i="29"/>
  <c r="AE132" i="29"/>
  <c r="AD60" i="62"/>
  <c r="AC61" i="62"/>
  <c r="AE132" i="61"/>
  <c r="AD132" i="61"/>
  <c r="AC133" i="61"/>
  <c r="AD108" i="62"/>
  <c r="AC109" i="62"/>
  <c r="AE108" i="62"/>
  <c r="AC109" i="65"/>
  <c r="AE108" i="65"/>
  <c r="AD108" i="65"/>
  <c r="AE169" i="63"/>
  <c r="AD169" i="63"/>
  <c r="AC181" i="63"/>
  <c r="AD180" i="63"/>
  <c r="AE180" i="63"/>
  <c r="AD108" i="29"/>
  <c r="AE108" i="29"/>
  <c r="AC109" i="29"/>
  <c r="AD72" i="29"/>
  <c r="AE72" i="29"/>
  <c r="AC73" i="29"/>
  <c r="AC169" i="66"/>
  <c r="AE169" i="66" s="1"/>
  <c r="AE168" i="66"/>
  <c r="AD168" i="66"/>
  <c r="AC145" i="63"/>
  <c r="AD144" i="63"/>
  <c r="AE144" i="63"/>
  <c r="AD37" i="29"/>
  <c r="AE37" i="29"/>
  <c r="AC193" i="66"/>
  <c r="AD193" i="66" s="1"/>
  <c r="AD192" i="66"/>
  <c r="AE192" i="66"/>
  <c r="AD169" i="66"/>
  <c r="AD181" i="63"/>
  <c r="AE181" i="63"/>
  <c r="AD109" i="65"/>
  <c r="AE109" i="65"/>
  <c r="AD133" i="61"/>
  <c r="AE133" i="61"/>
  <c r="AD61" i="29"/>
  <c r="AE61" i="29"/>
  <c r="AD145" i="63"/>
  <c r="AE145" i="63"/>
  <c r="AE61" i="62"/>
  <c r="AD61" i="62"/>
  <c r="AE193" i="66"/>
  <c r="AD73" i="29"/>
  <c r="AE73" i="29"/>
  <c r="AD109" i="29"/>
  <c r="AE109" i="29"/>
  <c r="AD109" i="62"/>
  <c r="AE109" i="62"/>
  <c r="M167" i="62" l="1"/>
  <c r="J167" i="62"/>
  <c r="K167" i="62"/>
  <c r="I167" i="62"/>
  <c r="L167" i="62"/>
  <c r="P167" i="62"/>
  <c r="N167" i="62"/>
  <c r="M154" i="62"/>
  <c r="O154" i="62"/>
  <c r="I154" i="62"/>
  <c r="J154" i="62"/>
  <c r="L153" i="62"/>
  <c r="I153" i="62"/>
  <c r="N153" i="62"/>
  <c r="K153" i="62"/>
  <c r="J153" i="62"/>
  <c r="I55" i="65"/>
  <c r="K55" i="65"/>
  <c r="M55" i="65"/>
  <c r="P55" i="65"/>
  <c r="J55" i="65"/>
  <c r="D55" i="65"/>
  <c r="I104" i="65"/>
  <c r="Z34" i="65"/>
  <c r="Z32" i="65"/>
  <c r="I30" i="65"/>
  <c r="L79" i="65"/>
  <c r="M79" i="65"/>
  <c r="N80" i="61"/>
  <c r="L80" i="61"/>
  <c r="K80" i="61"/>
  <c r="P80" i="61"/>
  <c r="O80" i="61"/>
  <c r="P78" i="64"/>
  <c r="I78" i="64"/>
  <c r="N78" i="64"/>
  <c r="L78" i="64"/>
  <c r="K78" i="64"/>
  <c r="M78" i="64"/>
  <c r="J78" i="64"/>
  <c r="Z162" i="64"/>
  <c r="P153" i="64"/>
  <c r="L153" i="64"/>
  <c r="D153" i="64"/>
  <c r="M153" i="64"/>
  <c r="O153" i="64"/>
  <c r="L152" i="64"/>
  <c r="N152" i="64"/>
  <c r="O152" i="64"/>
  <c r="K42" i="66"/>
  <c r="O32" i="66"/>
  <c r="Z45" i="63"/>
  <c r="Z43" i="63"/>
  <c r="I36" i="63"/>
  <c r="P36" i="63"/>
  <c r="L36" i="63"/>
  <c r="N34" i="63"/>
  <c r="K33" i="63"/>
  <c r="O33" i="63"/>
  <c r="J33" i="63"/>
  <c r="P33" i="63"/>
  <c r="I33" i="63"/>
  <c r="N33" i="63"/>
  <c r="M33" i="63"/>
  <c r="D33" i="63"/>
  <c r="K32" i="63"/>
  <c r="O31" i="63"/>
  <c r="K31" i="63"/>
  <c r="J31" i="63"/>
  <c r="L31" i="63"/>
  <c r="O30" i="63"/>
  <c r="K30" i="63"/>
  <c r="J30" i="63"/>
  <c r="I30" i="63"/>
  <c r="L30" i="63"/>
  <c r="P30" i="63"/>
  <c r="M30" i="63"/>
  <c r="D30" i="63"/>
  <c r="Z190" i="63"/>
  <c r="O190" i="63" s="1"/>
  <c r="I187" i="63"/>
  <c r="N187" i="63"/>
  <c r="M59" i="61"/>
  <c r="M213" i="62"/>
  <c r="J213" i="62"/>
  <c r="O213" i="62"/>
  <c r="L213" i="62"/>
  <c r="K213" i="62"/>
  <c r="P213" i="62"/>
  <c r="N213" i="62"/>
  <c r="Z204" i="62"/>
  <c r="P199" i="62"/>
  <c r="M199" i="62"/>
  <c r="L199" i="62"/>
  <c r="Z141" i="64"/>
  <c r="M140" i="64"/>
  <c r="J140" i="64"/>
  <c r="I140" i="64"/>
  <c r="K140" i="64"/>
  <c r="L140" i="64"/>
  <c r="N140" i="64"/>
  <c r="P140" i="64"/>
  <c r="D140" i="64"/>
  <c r="D138" i="64"/>
  <c r="O131" i="64"/>
  <c r="P131" i="64"/>
  <c r="I131" i="64"/>
  <c r="K131" i="64"/>
  <c r="J131" i="64"/>
  <c r="L131" i="64"/>
  <c r="D131" i="64"/>
  <c r="Z130" i="64"/>
  <c r="P130" i="64" s="1"/>
  <c r="I127" i="64"/>
  <c r="Z95" i="66"/>
  <c r="O79" i="66"/>
  <c r="I79" i="66"/>
  <c r="P79" i="66"/>
  <c r="N79" i="66"/>
  <c r="K79" i="66"/>
  <c r="M79" i="66"/>
  <c r="D79" i="66"/>
  <c r="Z93" i="63"/>
  <c r="D84" i="63"/>
  <c r="J83" i="63"/>
  <c r="K83" i="63"/>
  <c r="O83" i="63"/>
  <c r="N83" i="63"/>
  <c r="I83" i="63"/>
  <c r="L83" i="63"/>
  <c r="P83" i="63"/>
  <c r="K57" i="66"/>
  <c r="J57" i="66"/>
  <c r="Z211" i="63"/>
  <c r="I211" i="63" s="1"/>
  <c r="N202" i="63"/>
  <c r="I202" i="63"/>
  <c r="P202" i="63"/>
  <c r="L202" i="63"/>
  <c r="O202" i="63"/>
  <c r="M202" i="63"/>
  <c r="J202" i="63"/>
  <c r="D202" i="63"/>
  <c r="L138" i="62"/>
  <c r="O128" i="62"/>
  <c r="N48" i="62"/>
  <c r="P44" i="62"/>
  <c r="D44" i="62"/>
  <c r="J32" i="62"/>
  <c r="Z190" i="64"/>
  <c r="D188" i="64"/>
  <c r="J175" i="64"/>
  <c r="Z114" i="61"/>
  <c r="Z105" i="63"/>
  <c r="N105" i="63" s="1"/>
  <c r="Z70" i="63"/>
  <c r="K70" i="63" s="1"/>
  <c r="M69" i="63"/>
  <c r="N69" i="63"/>
  <c r="I43" i="61"/>
  <c r="K43" i="61"/>
  <c r="N43" i="61"/>
  <c r="M43" i="61"/>
  <c r="D43" i="61"/>
  <c r="Z216" i="64"/>
  <c r="N216" i="64" s="1"/>
  <c r="M210" i="64"/>
  <c r="D81" i="62"/>
  <c r="Z114" i="64"/>
  <c r="P102" i="64"/>
  <c r="I102" i="64"/>
  <c r="L102" i="64"/>
  <c r="D102" i="64"/>
  <c r="J102" i="64"/>
  <c r="N163" i="63"/>
  <c r="O162" i="63"/>
  <c r="P162" i="63"/>
  <c r="J162" i="63"/>
  <c r="K162" i="63"/>
  <c r="I162" i="63"/>
  <c r="L162" i="63"/>
  <c r="M162" i="63"/>
  <c r="Z155" i="63"/>
  <c r="K175" i="62"/>
  <c r="M175" i="62"/>
  <c r="O175" i="62"/>
  <c r="L175" i="62"/>
  <c r="N175" i="62"/>
  <c r="Z174" i="62"/>
  <c r="O174" i="62" s="1"/>
  <c r="P128" i="63"/>
  <c r="M127" i="63"/>
  <c r="Z48" i="64"/>
  <c r="N48" i="64" s="1"/>
  <c r="I46" i="64"/>
  <c r="O46" i="64"/>
  <c r="L46" i="64"/>
  <c r="P46" i="64"/>
  <c r="M35" i="64"/>
  <c r="L35" i="64"/>
  <c r="N35" i="64"/>
  <c r="O35" i="64"/>
  <c r="P35" i="64"/>
  <c r="I35" i="64"/>
  <c r="J35" i="64"/>
  <c r="N32" i="64"/>
  <c r="P32" i="64"/>
  <c r="I32" i="64"/>
  <c r="K32" i="64"/>
  <c r="Z30" i="64"/>
  <c r="Z42" i="62"/>
  <c r="D34" i="62"/>
  <c r="P32" i="62"/>
  <c r="L30" i="65"/>
  <c r="D30" i="65"/>
  <c r="P30" i="65"/>
  <c r="N30" i="65"/>
  <c r="O30" i="65"/>
  <c r="D32" i="66"/>
  <c r="L32" i="66"/>
  <c r="M32" i="66"/>
  <c r="N32" i="66"/>
  <c r="N106" i="63"/>
  <c r="P106" i="63"/>
  <c r="D106" i="63"/>
  <c r="P61" i="63"/>
  <c r="O61" i="63"/>
  <c r="K81" i="29"/>
  <c r="I81" i="29"/>
  <c r="P133" i="64"/>
  <c r="O133" i="64"/>
  <c r="N127" i="63"/>
  <c r="P127" i="63"/>
  <c r="M37" i="66"/>
  <c r="L37" i="66"/>
  <c r="O205" i="29"/>
  <c r="J205" i="29"/>
  <c r="I66" i="61"/>
  <c r="O214" i="62"/>
  <c r="Z216" i="29"/>
  <c r="Z213" i="65"/>
  <c r="D54" i="63"/>
  <c r="D187" i="29"/>
  <c r="D202" i="65"/>
  <c r="D61" i="63"/>
  <c r="Z107" i="29"/>
  <c r="I79" i="65"/>
  <c r="J79" i="65"/>
  <c r="K79" i="65"/>
  <c r="P79" i="65"/>
  <c r="N117" i="64"/>
  <c r="O117" i="64"/>
  <c r="J117" i="64"/>
  <c r="I117" i="64"/>
  <c r="L116" i="63"/>
  <c r="I116" i="63"/>
  <c r="K116" i="63"/>
  <c r="N116" i="63"/>
  <c r="P116" i="63"/>
  <c r="M116" i="63"/>
  <c r="J95" i="62"/>
  <c r="P95" i="62"/>
  <c r="K95" i="62"/>
  <c r="N95" i="62"/>
  <c r="O95" i="62"/>
  <c r="I95" i="62"/>
  <c r="L114" i="61"/>
  <c r="K114" i="61"/>
  <c r="P114" i="61"/>
  <c r="M114" i="61"/>
  <c r="N114" i="61"/>
  <c r="D205" i="29"/>
  <c r="K56" i="61"/>
  <c r="L56" i="61"/>
  <c r="Z68" i="65"/>
  <c r="Z67" i="63"/>
  <c r="N67" i="63" s="1"/>
  <c r="Z82" i="62"/>
  <c r="J82" i="62" s="1"/>
  <c r="M61" i="63"/>
  <c r="K61" i="63"/>
  <c r="P81" i="29"/>
  <c r="O81" i="29"/>
  <c r="J133" i="64"/>
  <c r="I133" i="64"/>
  <c r="O127" i="63"/>
  <c r="N37" i="66"/>
  <c r="O37" i="66"/>
  <c r="I205" i="29"/>
  <c r="K205" i="29"/>
  <c r="P66" i="61"/>
  <c r="L214" i="62"/>
  <c r="D36" i="29"/>
  <c r="D85" i="65"/>
  <c r="Z66" i="64"/>
  <c r="Z60" i="29"/>
  <c r="Z58" i="65"/>
  <c r="Z67" i="64"/>
  <c r="D214" i="65"/>
  <c r="Z129" i="63"/>
  <c r="D66" i="61"/>
  <c r="Z176" i="61"/>
  <c r="J217" i="29"/>
  <c r="K217" i="29"/>
  <c r="I217" i="29"/>
  <c r="O41" i="29"/>
  <c r="O101" i="29"/>
  <c r="O173" i="29"/>
  <c r="J5" i="6"/>
  <c r="O77" i="29"/>
  <c r="O89" i="29"/>
  <c r="O130" i="29"/>
  <c r="O161" i="29"/>
  <c r="O209" i="29"/>
  <c r="O113" i="29"/>
  <c r="O125" i="29"/>
  <c r="O137" i="29"/>
  <c r="J28" i="6"/>
  <c r="I3" i="15"/>
  <c r="O197" i="29"/>
  <c r="O53" i="29"/>
  <c r="O65" i="29"/>
  <c r="Z57" i="29"/>
  <c r="D57" i="29"/>
  <c r="Z37" i="63"/>
  <c r="D37" i="63"/>
  <c r="Z150" i="64"/>
  <c r="D150" i="64"/>
  <c r="D85" i="64"/>
  <c r="Z85" i="64"/>
  <c r="D34" i="64"/>
  <c r="Z34" i="64"/>
  <c r="D177" i="65"/>
  <c r="Z177" i="65"/>
  <c r="Z127" i="65"/>
  <c r="D127" i="65"/>
  <c r="D81" i="65"/>
  <c r="Z81" i="65"/>
  <c r="D31" i="65"/>
  <c r="Z31" i="65"/>
  <c r="Z165" i="29"/>
  <c r="D165" i="29"/>
  <c r="Z121" i="29"/>
  <c r="D121" i="29"/>
  <c r="Z72" i="29"/>
  <c r="D72" i="29"/>
  <c r="Z37" i="29"/>
  <c r="D37" i="29"/>
  <c r="Z217" i="64"/>
  <c r="D217" i="64"/>
  <c r="D156" i="64"/>
  <c r="Z156" i="64"/>
  <c r="Z97" i="64"/>
  <c r="D97" i="64"/>
  <c r="D43" i="64"/>
  <c r="Z43" i="64"/>
  <c r="Z193" i="65"/>
  <c r="D193" i="65"/>
  <c r="D157" i="65"/>
  <c r="Z157" i="65"/>
  <c r="D105" i="65"/>
  <c r="Z105" i="65"/>
  <c r="D57" i="65"/>
  <c r="Z57" i="65"/>
  <c r="Z188" i="29"/>
  <c r="D188" i="29"/>
  <c r="D140" i="29"/>
  <c r="Z140" i="29"/>
  <c r="Z73" i="29"/>
  <c r="D73" i="29"/>
  <c r="M129" i="29"/>
  <c r="K129" i="29"/>
  <c r="D46" i="66"/>
  <c r="Z46" i="66"/>
  <c r="D181" i="61"/>
  <c r="Z181" i="61"/>
  <c r="Z105" i="62"/>
  <c r="D105" i="62"/>
  <c r="Z57" i="62"/>
  <c r="D57" i="62"/>
  <c r="D191" i="63"/>
  <c r="Z191" i="63"/>
  <c r="D150" i="63"/>
  <c r="Z150" i="63"/>
  <c r="D117" i="63"/>
  <c r="Z117" i="63"/>
  <c r="Z91" i="63"/>
  <c r="K91" i="63" s="1"/>
  <c r="D91" i="63"/>
  <c r="D202" i="64"/>
  <c r="Z202" i="64"/>
  <c r="D132" i="64"/>
  <c r="Z132" i="64"/>
  <c r="Z70" i="64"/>
  <c r="D70" i="64"/>
  <c r="Z156" i="65"/>
  <c r="D156" i="65"/>
  <c r="D211" i="29"/>
  <c r="Z211" i="29"/>
  <c r="Z152" i="29"/>
  <c r="D152" i="29"/>
  <c r="Z93" i="66"/>
  <c r="D93" i="66"/>
  <c r="P94" i="61"/>
  <c r="O94" i="61"/>
  <c r="N94" i="61"/>
  <c r="J94" i="61"/>
  <c r="Z210" i="62"/>
  <c r="D210" i="62"/>
  <c r="D118" i="62"/>
  <c r="Z118" i="62"/>
  <c r="D95" i="63"/>
  <c r="Z95" i="63"/>
  <c r="D108" i="64"/>
  <c r="Z108" i="64"/>
  <c r="Z93" i="29"/>
  <c r="D93" i="29"/>
  <c r="J30" i="16"/>
  <c r="J35" i="16"/>
  <c r="O29" i="29"/>
  <c r="J61" i="63"/>
  <c r="J81" i="29"/>
  <c r="N133" i="64"/>
  <c r="J127" i="63"/>
  <c r="P37" i="66"/>
  <c r="N205" i="29"/>
  <c r="O66" i="61"/>
  <c r="N214" i="62"/>
  <c r="D168" i="29"/>
  <c r="Z175" i="65"/>
  <c r="Z180" i="64"/>
  <c r="Z151" i="29"/>
  <c r="D150" i="65"/>
  <c r="Z192" i="64"/>
  <c r="Z169" i="64"/>
  <c r="Z30" i="62"/>
  <c r="M30" i="62" s="1"/>
  <c r="Z97" i="29"/>
  <c r="N114" i="62"/>
  <c r="I114" i="62"/>
  <c r="L102" i="62"/>
  <c r="N97" i="62"/>
  <c r="O211" i="65"/>
  <c r="L30" i="64"/>
  <c r="P106" i="62"/>
  <c r="P30" i="64"/>
  <c r="N89" i="29"/>
  <c r="N65" i="29"/>
  <c r="M53" i="29"/>
  <c r="I176" i="62"/>
  <c r="O61" i="64"/>
  <c r="L106" i="64"/>
  <c r="O55" i="65"/>
  <c r="N55" i="65"/>
  <c r="I211" i="65"/>
  <c r="O30" i="64"/>
  <c r="N30" i="64"/>
  <c r="O200" i="64"/>
  <c r="N204" i="64"/>
  <c r="O198" i="63"/>
  <c r="P61" i="64"/>
  <c r="K106" i="64"/>
  <c r="J211" i="65"/>
  <c r="L137" i="29"/>
  <c r="L113" i="29"/>
  <c r="D212" i="61"/>
  <c r="P154" i="63"/>
  <c r="M138" i="62"/>
  <c r="N138" i="62"/>
  <c r="J155" i="63"/>
  <c r="P155" i="63"/>
  <c r="I34" i="62"/>
  <c r="I204" i="64"/>
  <c r="J176" i="62"/>
  <c r="J198" i="63"/>
  <c r="I106" i="65"/>
  <c r="D212" i="64"/>
  <c r="M61" i="64"/>
  <c r="I61" i="64"/>
  <c r="M106" i="64"/>
  <c r="I106" i="64"/>
  <c r="Z92" i="65"/>
  <c r="Z103" i="65"/>
  <c r="P211" i="63"/>
  <c r="P138" i="62"/>
  <c r="K155" i="63"/>
  <c r="M105" i="63"/>
  <c r="L97" i="62"/>
  <c r="M127" i="64"/>
  <c r="M106" i="62"/>
  <c r="M94" i="63"/>
  <c r="N106" i="65"/>
  <c r="Z200" i="63"/>
  <c r="O200" i="63" s="1"/>
  <c r="D129" i="64"/>
  <c r="K61" i="64"/>
  <c r="J106" i="64"/>
  <c r="O163" i="29"/>
  <c r="M212" i="65"/>
  <c r="J139" i="65"/>
  <c r="J129" i="64"/>
  <c r="M129" i="64"/>
  <c r="P129" i="64"/>
  <c r="L129" i="64"/>
  <c r="O129" i="64"/>
  <c r="I129" i="64"/>
  <c r="N129" i="64"/>
  <c r="I212" i="64"/>
  <c r="P212" i="64"/>
  <c r="I81" i="62"/>
  <c r="L81" i="62"/>
  <c r="M32" i="29"/>
  <c r="O32" i="29"/>
  <c r="P32" i="29"/>
  <c r="K32" i="29"/>
  <c r="L32" i="62"/>
  <c r="O32" i="62"/>
  <c r="I142" i="63"/>
  <c r="J142" i="63"/>
  <c r="P153" i="62"/>
  <c r="M163" i="63"/>
  <c r="I163" i="63"/>
  <c r="J36" i="63"/>
  <c r="O36" i="63"/>
  <c r="J211" i="63"/>
  <c r="J42" i="62"/>
  <c r="P200" i="64"/>
  <c r="O102" i="62"/>
  <c r="N34" i="62"/>
  <c r="K97" i="62"/>
  <c r="J204" i="64"/>
  <c r="P127" i="64"/>
  <c r="O176" i="62"/>
  <c r="K106" i="62"/>
  <c r="N198" i="63"/>
  <c r="N94" i="63"/>
  <c r="D131" i="63"/>
  <c r="D175" i="64"/>
  <c r="P43" i="65"/>
  <c r="L43" i="65"/>
  <c r="J103" i="64"/>
  <c r="O103" i="64"/>
  <c r="P90" i="64"/>
  <c r="J163" i="29"/>
  <c r="I139" i="65"/>
  <c r="Z143" i="65"/>
  <c r="K143" i="65" s="1"/>
  <c r="D142" i="29"/>
  <c r="O139" i="65"/>
  <c r="L139" i="65"/>
  <c r="M32" i="62"/>
  <c r="M142" i="63"/>
  <c r="M153" i="62"/>
  <c r="K163" i="63"/>
  <c r="N36" i="63"/>
  <c r="M192" i="65"/>
  <c r="N177" i="63"/>
  <c r="D48" i="63"/>
  <c r="D217" i="63"/>
  <c r="D32" i="63"/>
  <c r="K43" i="65"/>
  <c r="K103" i="64"/>
  <c r="I90" i="64"/>
  <c r="P163" i="29"/>
  <c r="O90" i="65"/>
  <c r="J187" i="65"/>
  <c r="K139" i="65"/>
  <c r="N139" i="65"/>
  <c r="Z116" i="29"/>
  <c r="D83" i="65"/>
  <c r="D169" i="29"/>
  <c r="O212" i="64"/>
  <c r="M104" i="64"/>
  <c r="J213" i="63"/>
  <c r="K204" i="62"/>
  <c r="N130" i="64"/>
  <c r="O130" i="64"/>
  <c r="M189" i="63"/>
  <c r="P189" i="63"/>
  <c r="L174" i="62"/>
  <c r="L180" i="63"/>
  <c r="J180" i="63"/>
  <c r="O180" i="63"/>
  <c r="N180" i="63"/>
  <c r="M128" i="63"/>
  <c r="I128" i="63"/>
  <c r="K128" i="63"/>
  <c r="Z201" i="63"/>
  <c r="D90" i="63"/>
  <c r="D128" i="62"/>
  <c r="Z109" i="63"/>
  <c r="K168" i="62"/>
  <c r="I168" i="62"/>
  <c r="M168" i="62"/>
  <c r="J168" i="62"/>
  <c r="K133" i="65"/>
  <c r="L133" i="65"/>
  <c r="J133" i="65"/>
  <c r="N133" i="65"/>
  <c r="P133" i="65"/>
  <c r="O133" i="65"/>
  <c r="Z109" i="62"/>
  <c r="D109" i="62"/>
  <c r="D90" i="62"/>
  <c r="Z90" i="62"/>
  <c r="D67" i="62"/>
  <c r="Z67" i="62"/>
  <c r="D43" i="62"/>
  <c r="Z43" i="62"/>
  <c r="D210" i="63"/>
  <c r="Z210" i="63"/>
  <c r="J210" i="63" s="1"/>
  <c r="Z178" i="63"/>
  <c r="D178" i="63"/>
  <c r="Z156" i="63"/>
  <c r="D156" i="63"/>
  <c r="Z141" i="63"/>
  <c r="D141" i="63"/>
  <c r="D121" i="63"/>
  <c r="Z121" i="63"/>
  <c r="D107" i="63"/>
  <c r="Z107" i="63"/>
  <c r="I169" i="29"/>
  <c r="P169" i="29"/>
  <c r="O169" i="29"/>
  <c r="N169" i="29"/>
  <c r="M169" i="29"/>
  <c r="J169" i="29"/>
  <c r="O57" i="63"/>
  <c r="M57" i="63"/>
  <c r="I57" i="63"/>
  <c r="N57" i="63"/>
  <c r="J105" i="63"/>
  <c r="I105" i="63"/>
  <c r="P105" i="63"/>
  <c r="O81" i="62"/>
  <c r="M81" i="62"/>
  <c r="N81" i="62"/>
  <c r="J80" i="63"/>
  <c r="M80" i="63"/>
  <c r="N80" i="63"/>
  <c r="K131" i="65"/>
  <c r="I131" i="65"/>
  <c r="I140" i="63"/>
  <c r="L140" i="63"/>
  <c r="J119" i="64"/>
  <c r="P119" i="64"/>
  <c r="N119" i="64"/>
  <c r="K102" i="63"/>
  <c r="P102" i="63"/>
  <c r="L102" i="63"/>
  <c r="Z175" i="63"/>
  <c r="D175" i="63"/>
  <c r="M128" i="62"/>
  <c r="K128" i="62"/>
  <c r="L128" i="62"/>
  <c r="J205" i="63"/>
  <c r="K205" i="63"/>
  <c r="I205" i="63"/>
  <c r="P205" i="63"/>
  <c r="D144" i="63"/>
  <c r="Z144" i="63"/>
  <c r="M32" i="63"/>
  <c r="L32" i="63"/>
  <c r="I32" i="63"/>
  <c r="M90" i="63"/>
  <c r="O90" i="63"/>
  <c r="I90" i="63"/>
  <c r="Z66" i="63"/>
  <c r="D66" i="63"/>
  <c r="L108" i="62"/>
  <c r="J108" i="62"/>
  <c r="P108" i="62"/>
  <c r="N108" i="62"/>
  <c r="Z167" i="63"/>
  <c r="D167" i="63"/>
  <c r="L168" i="64"/>
  <c r="J168" i="64"/>
  <c r="P168" i="64"/>
  <c r="D144" i="65"/>
  <c r="Z144" i="65"/>
  <c r="P81" i="63"/>
  <c r="J81" i="63"/>
  <c r="N81" i="63"/>
  <c r="M81" i="63"/>
  <c r="P61" i="65"/>
  <c r="O61" i="65"/>
  <c r="I61" i="65"/>
  <c r="N61" i="65"/>
  <c r="L61" i="65"/>
  <c r="M61" i="65"/>
  <c r="J48" i="62"/>
  <c r="P48" i="62"/>
  <c r="P69" i="63"/>
  <c r="I69" i="63"/>
  <c r="K192" i="65"/>
  <c r="I190" i="63"/>
  <c r="J60" i="62"/>
  <c r="O81" i="63"/>
  <c r="P168" i="62"/>
  <c r="O131" i="65"/>
  <c r="L80" i="63"/>
  <c r="L105" i="63"/>
  <c r="N128" i="62"/>
  <c r="M205" i="63"/>
  <c r="P32" i="63"/>
  <c r="J90" i="63"/>
  <c r="O108" i="62"/>
  <c r="N168" i="64"/>
  <c r="N128" i="63"/>
  <c r="P180" i="63"/>
  <c r="K57" i="63"/>
  <c r="P94" i="63"/>
  <c r="J94" i="63"/>
  <c r="K94" i="63"/>
  <c r="L94" i="63"/>
  <c r="L198" i="63"/>
  <c r="P198" i="63"/>
  <c r="I198" i="63"/>
  <c r="I106" i="62"/>
  <c r="O106" i="62"/>
  <c r="N106" i="62"/>
  <c r="L106" i="62"/>
  <c r="P176" i="62"/>
  <c r="N176" i="62"/>
  <c r="L176" i="62"/>
  <c r="N127" i="64"/>
  <c r="K127" i="64"/>
  <c r="O127" i="64"/>
  <c r="L127" i="64"/>
  <c r="P204" i="64"/>
  <c r="M204" i="64"/>
  <c r="K204" i="64"/>
  <c r="M97" i="62"/>
  <c r="P97" i="62"/>
  <c r="O97" i="62"/>
  <c r="I97" i="62"/>
  <c r="K34" i="62"/>
  <c r="P34" i="62"/>
  <c r="L34" i="62"/>
  <c r="D168" i="64"/>
  <c r="Z178" i="62"/>
  <c r="Z119" i="63"/>
  <c r="Z144" i="64"/>
  <c r="N144" i="64" s="1"/>
  <c r="I133" i="65"/>
  <c r="J61" i="65"/>
  <c r="N105" i="29"/>
  <c r="I105" i="29"/>
  <c r="J105" i="29"/>
  <c r="P105" i="29"/>
  <c r="K105" i="29"/>
  <c r="M105" i="29"/>
  <c r="N143" i="65"/>
  <c r="L143" i="65"/>
  <c r="O143" i="65"/>
  <c r="J48" i="64"/>
  <c r="K48" i="64"/>
  <c r="O48" i="64"/>
  <c r="P48" i="64"/>
  <c r="M48" i="64"/>
  <c r="I48" i="64"/>
  <c r="I216" i="64"/>
  <c r="J216" i="64"/>
  <c r="N204" i="62"/>
  <c r="J204" i="62"/>
  <c r="P204" i="62"/>
  <c r="O204" i="62"/>
  <c r="N212" i="64"/>
  <c r="J212" i="64"/>
  <c r="M212" i="64"/>
  <c r="M213" i="63"/>
  <c r="N213" i="63"/>
  <c r="I213" i="63"/>
  <c r="L213" i="63"/>
  <c r="N126" i="63"/>
  <c r="P126" i="63"/>
  <c r="K126" i="63"/>
  <c r="P56" i="62"/>
  <c r="L213" i="64"/>
  <c r="P213" i="64"/>
  <c r="J71" i="63"/>
  <c r="O71" i="63"/>
  <c r="P71" i="63"/>
  <c r="P181" i="63"/>
  <c r="L181" i="63"/>
  <c r="I188" i="64"/>
  <c r="O104" i="64"/>
  <c r="I104" i="64"/>
  <c r="P104" i="64"/>
  <c r="K104" i="64"/>
  <c r="D92" i="62"/>
  <c r="Z92" i="62"/>
  <c r="N92" i="62" s="1"/>
  <c r="D37" i="62"/>
  <c r="Z37" i="62"/>
  <c r="D72" i="63"/>
  <c r="Z72" i="63"/>
  <c r="Z109" i="64"/>
  <c r="D109" i="64"/>
  <c r="D69" i="64"/>
  <c r="Z69" i="64"/>
  <c r="Z166" i="62"/>
  <c r="D166" i="62"/>
  <c r="Z66" i="62"/>
  <c r="D66" i="62"/>
  <c r="D44" i="63"/>
  <c r="Z44" i="63"/>
  <c r="P175" i="64"/>
  <c r="I175" i="64"/>
  <c r="N175" i="64"/>
  <c r="L48" i="62"/>
  <c r="K69" i="63"/>
  <c r="P190" i="63"/>
  <c r="J189" i="63"/>
  <c r="O60" i="62"/>
  <c r="L212" i="64"/>
  <c r="N168" i="62"/>
  <c r="J104" i="64"/>
  <c r="J140" i="63"/>
  <c r="O80" i="63"/>
  <c r="K213" i="63"/>
  <c r="P81" i="62"/>
  <c r="O105" i="63"/>
  <c r="I204" i="62"/>
  <c r="M216" i="64"/>
  <c r="P128" i="62"/>
  <c r="L205" i="63"/>
  <c r="J32" i="63"/>
  <c r="K90" i="63"/>
  <c r="I108" i="62"/>
  <c r="K168" i="64"/>
  <c r="L175" i="64"/>
  <c r="L128" i="63"/>
  <c r="K180" i="63"/>
  <c r="J57" i="63"/>
  <c r="P190" i="64"/>
  <c r="O190" i="64"/>
  <c r="L190" i="64"/>
  <c r="K190" i="64"/>
  <c r="Z96" i="63"/>
  <c r="Z187" i="64"/>
  <c r="D205" i="63"/>
  <c r="K106" i="63"/>
  <c r="J106" i="63"/>
  <c r="I106" i="63"/>
  <c r="M133" i="65"/>
  <c r="K43" i="63"/>
  <c r="I43" i="63"/>
  <c r="N199" i="62"/>
  <c r="I199" i="62"/>
  <c r="M60" i="63"/>
  <c r="J60" i="63"/>
  <c r="D69" i="63"/>
  <c r="Z119" i="62"/>
  <c r="Z191" i="64"/>
  <c r="O191" i="64" s="1"/>
  <c r="D48" i="62"/>
  <c r="Z176" i="64"/>
  <c r="Z91" i="62"/>
  <c r="Z68" i="63"/>
  <c r="Z157" i="63"/>
  <c r="I90" i="65"/>
  <c r="P187" i="65"/>
  <c r="P92" i="65"/>
  <c r="M92" i="65"/>
  <c r="J30" i="64"/>
  <c r="D95" i="65"/>
  <c r="Z95" i="65"/>
  <c r="Z140" i="65"/>
  <c r="D140" i="65"/>
  <c r="Z204" i="65"/>
  <c r="D204" i="65"/>
  <c r="Z67" i="65"/>
  <c r="D67" i="65"/>
  <c r="M43" i="63"/>
  <c r="K199" i="62"/>
  <c r="P60" i="63"/>
  <c r="D212" i="63"/>
  <c r="J59" i="29"/>
  <c r="M59" i="29"/>
  <c r="I82" i="65"/>
  <c r="N82" i="65"/>
  <c r="I116" i="29"/>
  <c r="K116" i="29"/>
  <c r="J116" i="29"/>
  <c r="D189" i="29"/>
  <c r="Z189" i="29"/>
  <c r="D37" i="65"/>
  <c r="Z37" i="65"/>
  <c r="Z167" i="65"/>
  <c r="D167" i="65"/>
  <c r="I94" i="29"/>
  <c r="O94" i="29"/>
  <c r="L94" i="29"/>
  <c r="N94" i="29"/>
  <c r="K59" i="66"/>
  <c r="M59" i="66"/>
  <c r="L59" i="66"/>
  <c r="P59" i="66"/>
  <c r="K187" i="65"/>
  <c r="O187" i="65"/>
  <c r="N187" i="65"/>
  <c r="I187" i="65"/>
  <c r="N90" i="65"/>
  <c r="K90" i="65"/>
  <c r="Z58" i="64"/>
  <c r="O58" i="64" s="1"/>
  <c r="P212" i="65"/>
  <c r="O212" i="65"/>
  <c r="J212" i="65"/>
  <c r="M104" i="65"/>
  <c r="O104" i="65"/>
  <c r="P104" i="65"/>
  <c r="N104" i="65"/>
  <c r="L153" i="61"/>
  <c r="K153" i="61"/>
  <c r="J153" i="61"/>
  <c r="O153" i="61"/>
  <c r="P153" i="61"/>
  <c r="I153" i="61"/>
  <c r="P139" i="65"/>
  <c r="K35" i="65"/>
  <c r="M35" i="65"/>
  <c r="O35" i="65"/>
  <c r="I35" i="65"/>
  <c r="I107" i="61"/>
  <c r="N107" i="61"/>
  <c r="L107" i="61"/>
  <c r="K107" i="61"/>
  <c r="P107" i="61"/>
  <c r="M107" i="61"/>
  <c r="I48" i="66"/>
  <c r="M48" i="66"/>
  <c r="O48" i="66"/>
  <c r="N48" i="66"/>
  <c r="P48" i="66"/>
  <c r="J179" i="63"/>
  <c r="K179" i="63"/>
  <c r="I179" i="63"/>
  <c r="O179" i="63"/>
  <c r="M179" i="63"/>
  <c r="N68" i="65"/>
  <c r="M68" i="65"/>
  <c r="J68" i="65"/>
  <c r="I68" i="65"/>
  <c r="K68" i="65"/>
  <c r="P68" i="65"/>
  <c r="J169" i="64"/>
  <c r="I169" i="64"/>
  <c r="O169" i="64"/>
  <c r="M169" i="64"/>
  <c r="L169" i="64"/>
  <c r="N169" i="64"/>
  <c r="J67" i="63"/>
  <c r="I67" i="63"/>
  <c r="I129" i="63"/>
  <c r="L129" i="63"/>
  <c r="N129" i="63"/>
  <c r="O129" i="63"/>
  <c r="J129" i="63"/>
  <c r="P129" i="63"/>
  <c r="L165" i="63"/>
  <c r="J165" i="63"/>
  <c r="O165" i="63"/>
  <c r="P165" i="63"/>
  <c r="I165" i="63"/>
  <c r="M165" i="63"/>
  <c r="P82" i="62"/>
  <c r="I82" i="62"/>
  <c r="M84" i="64"/>
  <c r="K84" i="64"/>
  <c r="P84" i="64"/>
  <c r="L84" i="64"/>
  <c r="I84" i="64"/>
  <c r="J84" i="64"/>
  <c r="J141" i="64"/>
  <c r="O141" i="64"/>
  <c r="N141" i="64"/>
  <c r="I141" i="64"/>
  <c r="K141" i="64"/>
  <c r="K154" i="29"/>
  <c r="P154" i="29"/>
  <c r="N154" i="29"/>
  <c r="J154" i="29"/>
  <c r="M154" i="29"/>
  <c r="L154" i="29"/>
  <c r="D45" i="29"/>
  <c r="Z45" i="29"/>
  <c r="D79" i="29"/>
  <c r="Z79" i="29"/>
  <c r="Z35" i="63"/>
  <c r="D35" i="63"/>
  <c r="Z186" i="64"/>
  <c r="D186" i="64"/>
  <c r="Z81" i="64"/>
  <c r="D81" i="64"/>
  <c r="Z57" i="64"/>
  <c r="D57" i="64"/>
  <c r="D162" i="65"/>
  <c r="Z162" i="65"/>
  <c r="D141" i="65"/>
  <c r="Z141" i="65"/>
  <c r="Z71" i="65"/>
  <c r="D71" i="65"/>
  <c r="Z54" i="65"/>
  <c r="D54" i="65"/>
  <c r="Z162" i="29"/>
  <c r="D162" i="29"/>
  <c r="Z150" i="29"/>
  <c r="D150" i="29"/>
  <c r="D69" i="29"/>
  <c r="Z69" i="29"/>
  <c r="D56" i="29"/>
  <c r="Z56" i="29"/>
  <c r="Z215" i="64"/>
  <c r="D215" i="64"/>
  <c r="D178" i="64"/>
  <c r="Z178" i="64"/>
  <c r="Z93" i="64"/>
  <c r="D93" i="64"/>
  <c r="D60" i="64"/>
  <c r="Z60" i="64"/>
  <c r="Z189" i="65"/>
  <c r="D189" i="65"/>
  <c r="Z168" i="65"/>
  <c r="D168" i="65"/>
  <c r="D102" i="65"/>
  <c r="Z102" i="65"/>
  <c r="Z78" i="65"/>
  <c r="D78" i="65"/>
  <c r="D186" i="29"/>
  <c r="Z186" i="29"/>
  <c r="Z155" i="29"/>
  <c r="D155" i="29"/>
  <c r="D70" i="29"/>
  <c r="Z70" i="29"/>
  <c r="Z35" i="29"/>
  <c r="D35" i="29"/>
  <c r="Z133" i="61"/>
  <c r="D133" i="61"/>
  <c r="Z68" i="61"/>
  <c r="D68" i="61"/>
  <c r="K48" i="61"/>
  <c r="N48" i="61"/>
  <c r="O48" i="61"/>
  <c r="I48" i="61"/>
  <c r="J48" i="61"/>
  <c r="P48" i="61"/>
  <c r="Z32" i="61"/>
  <c r="D32" i="61"/>
  <c r="D180" i="62"/>
  <c r="Z180" i="62"/>
  <c r="N162" i="62"/>
  <c r="O162" i="62"/>
  <c r="P162" i="62"/>
  <c r="L162" i="62"/>
  <c r="K162" i="62"/>
  <c r="Z130" i="62"/>
  <c r="D130" i="62"/>
  <c r="L72" i="64"/>
  <c r="M72" i="64"/>
  <c r="N84" i="64"/>
  <c r="D82" i="29"/>
  <c r="Z107" i="64"/>
  <c r="D47" i="63"/>
  <c r="D31" i="64"/>
  <c r="J202" i="29"/>
  <c r="P202" i="29"/>
  <c r="I202" i="29"/>
  <c r="N202" i="29"/>
  <c r="M34" i="65"/>
  <c r="L34" i="65"/>
  <c r="N34" i="65"/>
  <c r="I34" i="65"/>
  <c r="O34" i="65"/>
  <c r="Z80" i="66"/>
  <c r="D80" i="66"/>
  <c r="Z205" i="61"/>
  <c r="D205" i="61"/>
  <c r="Z166" i="61"/>
  <c r="D166" i="61"/>
  <c r="D144" i="61"/>
  <c r="Z144" i="61"/>
  <c r="L91" i="63"/>
  <c r="K72" i="64"/>
  <c r="O84" i="64"/>
  <c r="I154" i="29"/>
  <c r="O154" i="29"/>
  <c r="D143" i="64"/>
  <c r="N93" i="66"/>
  <c r="O43" i="61"/>
  <c r="P43" i="61"/>
  <c r="L43" i="61"/>
  <c r="M95" i="63"/>
  <c r="K95" i="63"/>
  <c r="P95" i="63"/>
  <c r="N95" i="63"/>
  <c r="J95" i="63"/>
  <c r="I95" i="63"/>
  <c r="D55" i="63"/>
  <c r="Z55" i="63"/>
  <c r="Z193" i="64"/>
  <c r="D193" i="64"/>
  <c r="D205" i="65"/>
  <c r="Z205" i="65"/>
  <c r="D81" i="66"/>
  <c r="Z81" i="66"/>
  <c r="I81" i="66" s="1"/>
  <c r="Z164" i="63"/>
  <c r="D164" i="63"/>
  <c r="Z94" i="65"/>
  <c r="D94" i="65"/>
  <c r="Z68" i="29"/>
  <c r="D68" i="29"/>
  <c r="I161" i="61"/>
  <c r="I212" i="61"/>
  <c r="I168" i="61"/>
  <c r="I142" i="61"/>
  <c r="I94" i="61"/>
  <c r="I185" i="61"/>
  <c r="I35" i="61"/>
  <c r="I61" i="61"/>
  <c r="I141" i="61"/>
  <c r="D35" i="16"/>
  <c r="M106" i="65"/>
  <c r="L119" i="64"/>
  <c r="O119" i="64"/>
  <c r="M83" i="64"/>
  <c r="O82" i="65"/>
  <c r="L59" i="29"/>
  <c r="L211" i="65"/>
  <c r="P211" i="65"/>
  <c r="K211" i="65"/>
  <c r="M211" i="65"/>
  <c r="J66" i="65"/>
  <c r="M66" i="65"/>
  <c r="O66" i="65"/>
  <c r="I66" i="65"/>
  <c r="J210" i="29"/>
  <c r="K210" i="29"/>
  <c r="L210" i="29"/>
  <c r="M210" i="29"/>
  <c r="K49" i="65"/>
  <c r="L49" i="65"/>
  <c r="M49" i="65"/>
  <c r="I49" i="65"/>
  <c r="I201" i="65"/>
  <c r="J201" i="65"/>
  <c r="K201" i="65"/>
  <c r="M201" i="65"/>
  <c r="J106" i="65"/>
  <c r="M119" i="64"/>
  <c r="P83" i="64"/>
  <c r="O153" i="65"/>
  <c r="M153" i="65"/>
  <c r="N153" i="65"/>
  <c r="O59" i="29"/>
  <c r="K59" i="29"/>
  <c r="P59" i="29"/>
  <c r="N59" i="29"/>
  <c r="K82" i="65"/>
  <c r="M82" i="65"/>
  <c r="P82" i="65"/>
  <c r="M143" i="65"/>
  <c r="P143" i="65"/>
  <c r="I143" i="65"/>
  <c r="J143" i="65"/>
  <c r="N32" i="29"/>
  <c r="L32" i="29"/>
  <c r="J32" i="29"/>
  <c r="I32" i="29"/>
  <c r="P142" i="29"/>
  <c r="N142" i="29"/>
  <c r="O142" i="29"/>
  <c r="L142" i="29"/>
  <c r="K90" i="64"/>
  <c r="N90" i="64"/>
  <c r="L163" i="29"/>
  <c r="K163" i="29"/>
  <c r="L90" i="65"/>
  <c r="J90" i="65"/>
  <c r="O92" i="65"/>
  <c r="L92" i="65"/>
  <c r="K212" i="65"/>
  <c r="N212" i="65"/>
  <c r="O116" i="29"/>
  <c r="M116" i="29"/>
  <c r="Z42" i="65"/>
  <c r="Z201" i="29"/>
  <c r="Z126" i="65"/>
  <c r="D210" i="29"/>
  <c r="D49" i="65"/>
  <c r="Z169" i="65"/>
  <c r="N163" i="29"/>
  <c r="M90" i="65"/>
  <c r="N58" i="64"/>
  <c r="N92" i="65"/>
  <c r="I212" i="65"/>
  <c r="P116" i="29"/>
  <c r="P81" i="66"/>
  <c r="J121" i="63"/>
  <c r="P121" i="63"/>
  <c r="N121" i="63"/>
  <c r="O121" i="63"/>
  <c r="M121" i="63"/>
  <c r="K121" i="63"/>
  <c r="M35" i="61"/>
  <c r="J35" i="61"/>
  <c r="K35" i="61"/>
  <c r="O35" i="61"/>
  <c r="P35" i="61"/>
  <c r="J143" i="63"/>
  <c r="M143" i="63"/>
  <c r="N143" i="63"/>
  <c r="O143" i="63"/>
  <c r="I151" i="62"/>
  <c r="P151" i="62"/>
  <c r="K151" i="62"/>
  <c r="O151" i="62"/>
  <c r="P90" i="29"/>
  <c r="I90" i="29"/>
  <c r="K90" i="29"/>
  <c r="N90" i="29"/>
  <c r="K199" i="61"/>
  <c r="I199" i="61"/>
  <c r="N199" i="61"/>
  <c r="M199" i="61"/>
  <c r="Z55" i="29"/>
  <c r="D55" i="29"/>
  <c r="Z131" i="61"/>
  <c r="D131" i="61"/>
  <c r="Z85" i="61"/>
  <c r="D85" i="61"/>
  <c r="D47" i="61"/>
  <c r="Z47" i="61"/>
  <c r="D177" i="62"/>
  <c r="Z177" i="62"/>
  <c r="Z117" i="62"/>
  <c r="D117" i="62"/>
  <c r="D107" i="62"/>
  <c r="Z107" i="62"/>
  <c r="D85" i="62"/>
  <c r="Z85" i="62"/>
  <c r="D35" i="62"/>
  <c r="Z35" i="62"/>
  <c r="D166" i="63"/>
  <c r="Z166" i="63"/>
  <c r="D133" i="63"/>
  <c r="Z133" i="63"/>
  <c r="D103" i="63"/>
  <c r="Z103" i="63"/>
  <c r="D73" i="63"/>
  <c r="Z73" i="63"/>
  <c r="Z46" i="63"/>
  <c r="D46" i="63"/>
  <c r="L197" i="66"/>
  <c r="L209" i="66"/>
  <c r="L185" i="66"/>
  <c r="I29" i="62"/>
  <c r="I209" i="62"/>
  <c r="I197" i="62"/>
  <c r="I185" i="62"/>
  <c r="I65" i="62"/>
  <c r="I53" i="62"/>
  <c r="I41" i="62"/>
  <c r="I113" i="62"/>
  <c r="I101" i="62"/>
  <c r="I89" i="62"/>
  <c r="L65" i="63"/>
  <c r="L209" i="63"/>
  <c r="L185" i="63"/>
  <c r="L77" i="63"/>
  <c r="L137" i="63"/>
  <c r="L41" i="63"/>
  <c r="L197" i="63"/>
  <c r="L173" i="63"/>
  <c r="L149" i="63"/>
  <c r="L29" i="63"/>
  <c r="L101" i="63"/>
  <c r="K66" i="61"/>
  <c r="M66" i="61"/>
  <c r="K214" i="62"/>
  <c r="J214" i="62"/>
  <c r="O59" i="62"/>
  <c r="M59" i="62"/>
  <c r="L79" i="66"/>
  <c r="L164" i="63"/>
  <c r="L95" i="66"/>
  <c r="I162" i="62"/>
  <c r="L114" i="63"/>
  <c r="O144" i="61"/>
  <c r="P144" i="61"/>
  <c r="J177" i="29"/>
  <c r="M177" i="29"/>
  <c r="K114" i="62"/>
  <c r="J114" i="62"/>
  <c r="D59" i="62"/>
  <c r="O179" i="29"/>
  <c r="L179" i="29"/>
  <c r="Z73" i="66"/>
  <c r="D73" i="66"/>
  <c r="Z190" i="61"/>
  <c r="D190" i="61"/>
  <c r="Z166" i="29"/>
  <c r="D166" i="29"/>
  <c r="D117" i="29"/>
  <c r="Z117" i="29"/>
  <c r="Z105" i="66"/>
  <c r="D105" i="66"/>
  <c r="Z47" i="66"/>
  <c r="D47" i="66"/>
  <c r="Z118" i="61"/>
  <c r="D118" i="61"/>
  <c r="Z33" i="61"/>
  <c r="D33" i="61"/>
  <c r="D142" i="64"/>
  <c r="Z142" i="64"/>
  <c r="D212" i="29"/>
  <c r="Z212" i="29"/>
  <c r="I161" i="62"/>
  <c r="L89" i="62"/>
  <c r="L125" i="62"/>
  <c r="L41" i="62"/>
  <c r="L161" i="62"/>
  <c r="L173" i="62"/>
  <c r="L185" i="62"/>
  <c r="L209" i="62"/>
  <c r="L65" i="62"/>
  <c r="L137" i="62"/>
  <c r="N113" i="63"/>
  <c r="N173" i="63"/>
  <c r="N185" i="63"/>
  <c r="N197" i="63"/>
  <c r="N209" i="63"/>
  <c r="N53" i="63"/>
  <c r="N149" i="63"/>
  <c r="N161" i="63"/>
  <c r="O77" i="65"/>
  <c r="O53" i="65"/>
  <c r="J144" i="61"/>
  <c r="K144" i="61"/>
  <c r="P177" i="29"/>
  <c r="N177" i="29"/>
  <c r="M114" i="62"/>
  <c r="Z120" i="63"/>
  <c r="Z156" i="62"/>
  <c r="Z44" i="29"/>
  <c r="D44" i="29"/>
  <c r="I129" i="29"/>
  <c r="O129" i="29"/>
  <c r="J129" i="29"/>
  <c r="P129" i="29"/>
  <c r="L129" i="29"/>
  <c r="N129" i="29"/>
  <c r="I65" i="61"/>
  <c r="I77" i="61"/>
  <c r="I209" i="61"/>
  <c r="I29" i="61"/>
  <c r="I133" i="61"/>
  <c r="I173" i="62"/>
  <c r="O53" i="62"/>
  <c r="O197" i="62"/>
  <c r="O209" i="62"/>
  <c r="O161" i="62"/>
  <c r="O113" i="62"/>
  <c r="O65" i="62"/>
  <c r="O89" i="62"/>
  <c r="O125" i="62"/>
  <c r="O149" i="62"/>
  <c r="O137" i="62"/>
  <c r="O101" i="62"/>
  <c r="O41" i="62"/>
  <c r="L161" i="63"/>
  <c r="N29" i="64"/>
  <c r="N53" i="64"/>
  <c r="N101" i="64"/>
  <c r="N125" i="64"/>
  <c r="N41" i="64"/>
  <c r="N65" i="64"/>
  <c r="N89" i="64"/>
  <c r="N149" i="64"/>
  <c r="N173" i="64"/>
  <c r="N77" i="64"/>
  <c r="N113" i="64"/>
  <c r="N137" i="64"/>
  <c r="N185" i="64"/>
  <c r="J209" i="64"/>
  <c r="J89" i="64"/>
  <c r="J77" i="64"/>
  <c r="J29" i="64"/>
  <c r="J113" i="64"/>
  <c r="J53" i="64"/>
  <c r="J101" i="64"/>
  <c r="J125" i="64"/>
  <c r="J185" i="64"/>
  <c r="J41" i="64"/>
  <c r="J137" i="64"/>
  <c r="N66" i="61"/>
  <c r="J59" i="62"/>
  <c r="I144" i="61"/>
  <c r="O177" i="29"/>
  <c r="P114" i="62"/>
  <c r="O114" i="62"/>
  <c r="D198" i="29"/>
  <c r="Z153" i="63"/>
  <c r="D189" i="64"/>
  <c r="D214" i="62"/>
  <c r="Z120" i="66"/>
  <c r="D164" i="64"/>
  <c r="Z164" i="64"/>
  <c r="D128" i="64"/>
  <c r="Z128" i="64"/>
  <c r="D96" i="64"/>
  <c r="Z96" i="64"/>
  <c r="Z138" i="65"/>
  <c r="D138" i="65"/>
  <c r="I137" i="62"/>
  <c r="I125" i="66"/>
  <c r="I161" i="66"/>
  <c r="I41" i="66"/>
  <c r="I65" i="66"/>
  <c r="I77" i="66"/>
  <c r="I89" i="66"/>
  <c r="I137" i="66"/>
  <c r="I209" i="66"/>
  <c r="I197" i="66"/>
  <c r="I101" i="66"/>
  <c r="I185" i="66"/>
  <c r="L89" i="63"/>
  <c r="J29" i="63"/>
  <c r="J209" i="63"/>
  <c r="O65" i="65"/>
  <c r="O41" i="65"/>
  <c r="O29" i="65"/>
  <c r="O89" i="65"/>
  <c r="O185" i="65"/>
  <c r="O101" i="65"/>
  <c r="O113" i="65"/>
  <c r="O125" i="65"/>
  <c r="O149" i="65"/>
  <c r="O197" i="65"/>
  <c r="O209" i="65"/>
  <c r="D60" i="66"/>
  <c r="Z60" i="66"/>
  <c r="C60" i="3"/>
  <c r="B57" i="3"/>
  <c r="B60" i="3"/>
  <c r="O133" i="61"/>
  <c r="L209" i="65"/>
  <c r="AE133" i="29"/>
  <c r="AD133" i="29"/>
  <c r="AE94" i="62"/>
  <c r="AC95" i="62"/>
  <c r="AD191" i="65"/>
  <c r="AC192" i="65"/>
  <c r="P168" i="63"/>
  <c r="M168" i="63"/>
  <c r="L168" i="63"/>
  <c r="K168" i="63"/>
  <c r="J168" i="63"/>
  <c r="I168" i="63"/>
  <c r="N168" i="63"/>
  <c r="O168" i="63"/>
  <c r="I212" i="63"/>
  <c r="K212" i="63"/>
  <c r="P212" i="63"/>
  <c r="O212" i="63"/>
  <c r="M212" i="63"/>
  <c r="L212" i="63"/>
  <c r="J212" i="63"/>
  <c r="N212" i="63"/>
  <c r="K199" i="63"/>
  <c r="I199" i="63"/>
  <c r="N199" i="63"/>
  <c r="M199" i="63"/>
  <c r="P199" i="63"/>
  <c r="L199" i="63"/>
  <c r="J199" i="63"/>
  <c r="J84" i="62"/>
  <c r="K84" i="62"/>
  <c r="L84" i="62"/>
  <c r="N84" i="62"/>
  <c r="M84" i="62"/>
  <c r="I84" i="62"/>
  <c r="P84" i="62"/>
  <c r="O84" i="62"/>
  <c r="AC179" i="29"/>
  <c r="AD178" i="29"/>
  <c r="AE178" i="29"/>
  <c r="AE118" i="29"/>
  <c r="AC119" i="29"/>
  <c r="AD118" i="29"/>
  <c r="AD106" i="65"/>
  <c r="AE106" i="65"/>
  <c r="AC71" i="66"/>
  <c r="AD70" i="66"/>
  <c r="AC167" i="65"/>
  <c r="AE166" i="65"/>
  <c r="AE166" i="62"/>
  <c r="AC167" i="62"/>
  <c r="AD166" i="62"/>
  <c r="L69" i="62"/>
  <c r="M69" i="62"/>
  <c r="I69" i="62"/>
  <c r="N69" i="62"/>
  <c r="K69" i="62"/>
  <c r="P69" i="62"/>
  <c r="O69" i="62"/>
  <c r="J69" i="62"/>
  <c r="J217" i="63"/>
  <c r="K217" i="63"/>
  <c r="N217" i="63"/>
  <c r="O217" i="63"/>
  <c r="M217" i="63"/>
  <c r="P217" i="63"/>
  <c r="L131" i="63"/>
  <c r="M131" i="63"/>
  <c r="N131" i="63"/>
  <c r="I131" i="63"/>
  <c r="K131" i="63"/>
  <c r="O131" i="63"/>
  <c r="M97" i="63"/>
  <c r="P97" i="63"/>
  <c r="O97" i="63"/>
  <c r="J97" i="63"/>
  <c r="L97" i="63"/>
  <c r="K97" i="63"/>
  <c r="N97" i="63"/>
  <c r="I97" i="63"/>
  <c r="L48" i="63"/>
  <c r="P48" i="63"/>
  <c r="N48" i="63"/>
  <c r="I48" i="63"/>
  <c r="M48" i="63"/>
  <c r="O48" i="63"/>
  <c r="K48" i="63"/>
  <c r="P78" i="63"/>
  <c r="K78" i="63"/>
  <c r="I78" i="63"/>
  <c r="M78" i="63"/>
  <c r="L78" i="63"/>
  <c r="J78" i="63"/>
  <c r="O78" i="63"/>
  <c r="L205" i="64"/>
  <c r="J205" i="64"/>
  <c r="M205" i="64"/>
  <c r="N205" i="64"/>
  <c r="I205" i="64"/>
  <c r="O205" i="64"/>
  <c r="P205" i="64"/>
  <c r="K205" i="64"/>
  <c r="P115" i="64"/>
  <c r="K115" i="64"/>
  <c r="N115" i="64"/>
  <c r="L115" i="64"/>
  <c r="O115" i="64"/>
  <c r="I115" i="64"/>
  <c r="J115" i="64"/>
  <c r="M115" i="64"/>
  <c r="O44" i="62"/>
  <c r="J44" i="62"/>
  <c r="N44" i="62"/>
  <c r="M44" i="62"/>
  <c r="L44" i="62"/>
  <c r="L84" i="63"/>
  <c r="O84" i="63"/>
  <c r="I84" i="63"/>
  <c r="N84" i="63"/>
  <c r="K84" i="63"/>
  <c r="P84" i="63"/>
  <c r="M84" i="63"/>
  <c r="AC119" i="65"/>
  <c r="K211" i="63"/>
  <c r="K93" i="63"/>
  <c r="I93" i="63"/>
  <c r="P192" i="65"/>
  <c r="J192" i="65"/>
  <c r="AD69" i="66"/>
  <c r="AD177" i="29"/>
  <c r="L42" i="62"/>
  <c r="N190" i="63"/>
  <c r="L177" i="63"/>
  <c r="N200" i="64"/>
  <c r="J200" i="64"/>
  <c r="M174" i="62"/>
  <c r="I174" i="62"/>
  <c r="P102" i="62"/>
  <c r="K102" i="62"/>
  <c r="I189" i="63"/>
  <c r="I130" i="64"/>
  <c r="M130" i="64"/>
  <c r="AC190" i="62"/>
  <c r="K154" i="63"/>
  <c r="L60" i="62"/>
  <c r="N60" i="62"/>
  <c r="I71" i="63"/>
  <c r="M71" i="63"/>
  <c r="I190" i="65"/>
  <c r="K190" i="65"/>
  <c r="L126" i="63"/>
  <c r="M126" i="63"/>
  <c r="J102" i="63"/>
  <c r="P191" i="64"/>
  <c r="O119" i="62"/>
  <c r="M119" i="62"/>
  <c r="P188" i="64"/>
  <c r="N188" i="64"/>
  <c r="O181" i="63"/>
  <c r="M181" i="63"/>
  <c r="N140" i="63"/>
  <c r="M140" i="63"/>
  <c r="O213" i="64"/>
  <c r="I56" i="62"/>
  <c r="O56" i="62"/>
  <c r="M131" i="65"/>
  <c r="J131" i="65"/>
  <c r="AE93" i="62"/>
  <c r="J83" i="64"/>
  <c r="K83" i="64"/>
  <c r="AC45" i="61"/>
  <c r="AC105" i="61"/>
  <c r="Z139" i="64"/>
  <c r="AD212" i="64"/>
  <c r="AD117" i="29"/>
  <c r="AC217" i="63"/>
  <c r="AE189" i="65"/>
  <c r="AE118" i="65"/>
  <c r="L211" i="63"/>
  <c r="N211" i="63"/>
  <c r="N93" i="63"/>
  <c r="O93" i="63"/>
  <c r="N192" i="65"/>
  <c r="L192" i="65"/>
  <c r="AD105" i="65"/>
  <c r="AE177" i="29"/>
  <c r="N42" i="62"/>
  <c r="M190" i="63"/>
  <c r="K190" i="63"/>
  <c r="P177" i="63"/>
  <c r="M177" i="63"/>
  <c r="M200" i="64"/>
  <c r="I200" i="64"/>
  <c r="P174" i="62"/>
  <c r="N174" i="62"/>
  <c r="M102" i="62"/>
  <c r="I102" i="62"/>
  <c r="L189" i="63"/>
  <c r="N189" i="63"/>
  <c r="J130" i="64"/>
  <c r="L154" i="63"/>
  <c r="O154" i="63"/>
  <c r="I60" i="62"/>
  <c r="K60" i="62"/>
  <c r="L71" i="63"/>
  <c r="N71" i="63"/>
  <c r="M190" i="65"/>
  <c r="L190" i="65"/>
  <c r="J126" i="63"/>
  <c r="M106" i="63"/>
  <c r="O106" i="63"/>
  <c r="L144" i="64"/>
  <c r="AD165" i="65"/>
  <c r="N102" i="63"/>
  <c r="I102" i="63"/>
  <c r="N191" i="64"/>
  <c r="N119" i="62"/>
  <c r="K119" i="62"/>
  <c r="K188" i="64"/>
  <c r="L188" i="64"/>
  <c r="K181" i="63"/>
  <c r="N181" i="63"/>
  <c r="O140" i="63"/>
  <c r="K140" i="63"/>
  <c r="N213" i="64"/>
  <c r="K213" i="64"/>
  <c r="K56" i="62"/>
  <c r="M56" i="62"/>
  <c r="P131" i="65"/>
  <c r="L131" i="65"/>
  <c r="L83" i="64"/>
  <c r="O83" i="64"/>
  <c r="D199" i="63"/>
  <c r="D84" i="62"/>
  <c r="D168" i="63"/>
  <c r="AC213" i="64"/>
  <c r="AE216" i="63"/>
  <c r="Z33" i="65"/>
  <c r="M211" i="63"/>
  <c r="P93" i="63"/>
  <c r="I192" i="65"/>
  <c r="M42" i="62"/>
  <c r="J190" i="63"/>
  <c r="O177" i="63"/>
  <c r="K174" i="62"/>
  <c r="N102" i="62"/>
  <c r="O189" i="63"/>
  <c r="K130" i="64"/>
  <c r="N154" i="63"/>
  <c r="M60" i="62"/>
  <c r="N190" i="65"/>
  <c r="I126" i="63"/>
  <c r="L106" i="63"/>
  <c r="M92" i="62"/>
  <c r="M102" i="63"/>
  <c r="K191" i="64"/>
  <c r="P119" i="62"/>
  <c r="M188" i="64"/>
  <c r="J181" i="63"/>
  <c r="P140" i="63"/>
  <c r="J213" i="64"/>
  <c r="N56" i="62"/>
  <c r="N131" i="65"/>
  <c r="I83" i="64"/>
  <c r="AD133" i="63"/>
  <c r="AD132" i="63"/>
  <c r="AE132" i="63"/>
  <c r="AD133" i="62"/>
  <c r="AE133" i="62"/>
  <c r="AE108" i="64"/>
  <c r="AD108" i="64"/>
  <c r="AC156" i="65"/>
  <c r="AE155" i="65"/>
  <c r="AC84" i="29"/>
  <c r="AD83" i="29"/>
  <c r="AD84" i="61"/>
  <c r="AE84" i="61"/>
  <c r="AE71" i="65"/>
  <c r="AC72" i="65"/>
  <c r="AD205" i="62"/>
  <c r="AE121" i="66"/>
  <c r="AE36" i="66"/>
  <c r="AD36" i="66"/>
  <c r="AD157" i="63"/>
  <c r="AE157" i="63"/>
  <c r="AD48" i="62"/>
  <c r="AE48" i="62"/>
  <c r="AD107" i="64"/>
  <c r="AE107" i="64"/>
  <c r="AC204" i="65"/>
  <c r="AD203" i="65"/>
  <c r="AC48" i="64"/>
  <c r="AD47" i="64"/>
  <c r="AD180" i="62"/>
  <c r="AC181" i="62"/>
  <c r="AE180" i="62"/>
  <c r="AE145" i="61"/>
  <c r="AD145" i="61"/>
  <c r="AC73" i="61"/>
  <c r="AD72" i="61"/>
  <c r="AE72" i="61"/>
  <c r="AD131" i="63"/>
  <c r="AE131" i="63"/>
  <c r="AC205" i="66"/>
  <c r="AD204" i="66"/>
  <c r="AC217" i="62"/>
  <c r="AD216" i="62"/>
  <c r="AD181" i="66"/>
  <c r="AE181" i="66"/>
  <c r="AC36" i="64"/>
  <c r="AD35" i="64"/>
  <c r="AD144" i="61"/>
  <c r="AE144" i="61"/>
  <c r="AC205" i="64"/>
  <c r="AD204" i="64"/>
  <c r="AD180" i="64"/>
  <c r="AE180" i="64"/>
  <c r="AC181" i="64"/>
  <c r="AC97" i="64"/>
  <c r="AE215" i="62"/>
  <c r="AC61" i="63"/>
  <c r="AC36" i="62"/>
  <c r="AE73" i="62"/>
  <c r="AE96" i="29"/>
  <c r="AE60" i="63"/>
  <c r="AC84" i="64"/>
  <c r="AD83" i="61"/>
  <c r="AE46" i="65"/>
  <c r="AD106" i="64"/>
  <c r="AC72" i="63"/>
  <c r="D174" i="29"/>
  <c r="Z174" i="29"/>
  <c r="D42" i="63"/>
  <c r="Z42" i="63"/>
  <c r="D199" i="64"/>
  <c r="Z199" i="64"/>
  <c r="D165" i="64"/>
  <c r="Z165" i="64"/>
  <c r="D45" i="64"/>
  <c r="Z191" i="62"/>
  <c r="D191" i="62"/>
  <c r="D83" i="62"/>
  <c r="Z83" i="62"/>
  <c r="D151" i="65"/>
  <c r="D73" i="64"/>
  <c r="Z36" i="64"/>
  <c r="D36" i="64"/>
  <c r="D46" i="65"/>
  <c r="Z46" i="65"/>
  <c r="Z84" i="65"/>
  <c r="D180" i="65"/>
  <c r="D95" i="64"/>
  <c r="P217" i="29"/>
  <c r="M217" i="29"/>
  <c r="O217" i="29"/>
  <c r="N217" i="29"/>
  <c r="D56" i="66"/>
  <c r="Z56" i="66"/>
  <c r="Z36" i="66"/>
  <c r="D36" i="66"/>
  <c r="Z139" i="61"/>
  <c r="D139" i="61"/>
  <c r="D55" i="64"/>
  <c r="Z55" i="64"/>
  <c r="Z56" i="65"/>
  <c r="D56" i="65"/>
  <c r="D192" i="63"/>
  <c r="Z192" i="63"/>
  <c r="Z164" i="29"/>
  <c r="Y96" i="65"/>
  <c r="Y45" i="62"/>
  <c r="Y58" i="62"/>
  <c r="Y61" i="62"/>
  <c r="Y78" i="62"/>
  <c r="Y116" i="62"/>
  <c r="Y141" i="62"/>
  <c r="Y142" i="62"/>
  <c r="Y143" i="62"/>
  <c r="Y145" i="62"/>
  <c r="Y150" i="62"/>
  <c r="Y179" i="62"/>
  <c r="Y187" i="62"/>
  <c r="Y192" i="62"/>
  <c r="Y212" i="62"/>
  <c r="Y215" i="62"/>
  <c r="Y217" i="62"/>
  <c r="Y30" i="61"/>
  <c r="Y31" i="61"/>
  <c r="Y46" i="61"/>
  <c r="Y49" i="61"/>
  <c r="Y72" i="61"/>
  <c r="Y92" i="61"/>
  <c r="Y93" i="61"/>
  <c r="Y102" i="61"/>
  <c r="Y103" i="61"/>
  <c r="Y115" i="61"/>
  <c r="Y116" i="61"/>
  <c r="Y140" i="61"/>
  <c r="Y150" i="61"/>
  <c r="Y152" i="63"/>
  <c r="Y72" i="62"/>
  <c r="Y94" i="62"/>
  <c r="Y121" i="62"/>
  <c r="Y132" i="62"/>
  <c r="Y155" i="62"/>
  <c r="Y169" i="62"/>
  <c r="Y188" i="62"/>
  <c r="Y34" i="61"/>
  <c r="Y54" i="61"/>
  <c r="Y60" i="61"/>
  <c r="Y81" i="61"/>
  <c r="Y97" i="61"/>
  <c r="Y117" i="61"/>
  <c r="Y119" i="61"/>
  <c r="Y128" i="61"/>
  <c r="Y152" i="61"/>
  <c r="Y36" i="62"/>
  <c r="Y47" i="62"/>
  <c r="Y80" i="62"/>
  <c r="Y96" i="62"/>
  <c r="Y165" i="62"/>
  <c r="Y190" i="62"/>
  <c r="Y79" i="61"/>
  <c r="Y138" i="61"/>
  <c r="Y164" i="61"/>
  <c r="Y169" i="61"/>
  <c r="Y174" i="61"/>
  <c r="Y203" i="61"/>
  <c r="Y210" i="61"/>
  <c r="Y61" i="66"/>
  <c r="Y91" i="66"/>
  <c r="Y92" i="66"/>
  <c r="Y106" i="66"/>
  <c r="Y109" i="66"/>
  <c r="Y119" i="66"/>
  <c r="Y121" i="66"/>
  <c r="Y126" i="66"/>
  <c r="Y131" i="66"/>
  <c r="Y133" i="66"/>
  <c r="Y104" i="62"/>
  <c r="Y120" i="62"/>
  <c r="Y211" i="62"/>
  <c r="Y36" i="61"/>
  <c r="Y44" i="61"/>
  <c r="Y58" i="61"/>
  <c r="Y70" i="61"/>
  <c r="Y83" i="61"/>
  <c r="Y105" i="61"/>
  <c r="Y108" i="61"/>
  <c r="Y126" i="61"/>
  <c r="Y162" i="61"/>
  <c r="Y167" i="61"/>
  <c r="Y177" i="61"/>
  <c r="Y188" i="61"/>
  <c r="Y192" i="61"/>
  <c r="Y200" i="61"/>
  <c r="Y202" i="61"/>
  <c r="Y214" i="61"/>
  <c r="Y217" i="61"/>
  <c r="Y35" i="66"/>
  <c r="Y43" i="66"/>
  <c r="Y69" i="66"/>
  <c r="Y71" i="66"/>
  <c r="Y78" i="66"/>
  <c r="Y102" i="66"/>
  <c r="Y104" i="66"/>
  <c r="Y114" i="66"/>
  <c r="Y116" i="66"/>
  <c r="Y118" i="66"/>
  <c r="Y127" i="66"/>
  <c r="Y49" i="63"/>
  <c r="Y126" i="62"/>
  <c r="Y181" i="62"/>
  <c r="Y91" i="61"/>
  <c r="Y95" i="61"/>
  <c r="Y130" i="61"/>
  <c r="Y189" i="61"/>
  <c r="Y31" i="66"/>
  <c r="Y33" i="66"/>
  <c r="Y45" i="66"/>
  <c r="Y54" i="66"/>
  <c r="Y94" i="66"/>
  <c r="Y97" i="66"/>
  <c r="Y130" i="66"/>
  <c r="Y143" i="66"/>
  <c r="Y150" i="66"/>
  <c r="Y165" i="66"/>
  <c r="Y174" i="66"/>
  <c r="Y176" i="66"/>
  <c r="Y181" i="66"/>
  <c r="Y189" i="66"/>
  <c r="Y191" i="66"/>
  <c r="Y193" i="66"/>
  <c r="Y199" i="66"/>
  <c r="Y200" i="66"/>
  <c r="Y203" i="66"/>
  <c r="Y210" i="66"/>
  <c r="Y213" i="66"/>
  <c r="Y215" i="66"/>
  <c r="Y216" i="66"/>
  <c r="Y164" i="62"/>
  <c r="Y55" i="66"/>
  <c r="Y58" i="66"/>
  <c r="Y72" i="66"/>
  <c r="Y82" i="66"/>
  <c r="Y115" i="66"/>
  <c r="Y117" i="66"/>
  <c r="Y132" i="66"/>
  <c r="Y138" i="66"/>
  <c r="Y140" i="66"/>
  <c r="Y142" i="66"/>
  <c r="Y145" i="66"/>
  <c r="Y151" i="66"/>
  <c r="Y153" i="66"/>
  <c r="Y155" i="66"/>
  <c r="Y167" i="66"/>
  <c r="Y169" i="66"/>
  <c r="Y178" i="66"/>
  <c r="Y180" i="66"/>
  <c r="Y186" i="66"/>
  <c r="Y202" i="66"/>
  <c r="Y139" i="62"/>
  <c r="Y157" i="62"/>
  <c r="Y163" i="62"/>
  <c r="Y200" i="62"/>
  <c r="Y202" i="62"/>
  <c r="Y205" i="62"/>
  <c r="Y55" i="61"/>
  <c r="Y155" i="61"/>
  <c r="Y163" i="61"/>
  <c r="Y90" i="66"/>
  <c r="Y103" i="66"/>
  <c r="Y129" i="66"/>
  <c r="Y139" i="66"/>
  <c r="Y157" i="66"/>
  <c r="Y163" i="66"/>
  <c r="Y164" i="66"/>
  <c r="Y175" i="66"/>
  <c r="Y187" i="66"/>
  <c r="Y188" i="66"/>
  <c r="Y190" i="66"/>
  <c r="Y192" i="66"/>
  <c r="Y211" i="66"/>
  <c r="Y212" i="66"/>
  <c r="Y214" i="66"/>
  <c r="Y217" i="66"/>
  <c r="Y180" i="61"/>
  <c r="Y85" i="66"/>
  <c r="Y179" i="66"/>
  <c r="Y104" i="61"/>
  <c r="Y121" i="61"/>
  <c r="Y204" i="61"/>
  <c r="Y68" i="66"/>
  <c r="Y83" i="66"/>
  <c r="Y156" i="66"/>
  <c r="Y177" i="66"/>
  <c r="Y205" i="66"/>
  <c r="Y155" i="64"/>
  <c r="Y214" i="63"/>
  <c r="Y67" i="66"/>
  <c r="Y128" i="66"/>
  <c r="Y141" i="66"/>
  <c r="Y144" i="66"/>
  <c r="Y154" i="66"/>
  <c r="Y162" i="66"/>
  <c r="Y168" i="66"/>
  <c r="Y198" i="66"/>
  <c r="Y91" i="29"/>
  <c r="Y107" i="66"/>
  <c r="Y84" i="66"/>
  <c r="Y44" i="66"/>
  <c r="Y30" i="66"/>
  <c r="Y198" i="61"/>
  <c r="Y165" i="61"/>
  <c r="Y145" i="61"/>
  <c r="Y127" i="61"/>
  <c r="Y106" i="61"/>
  <c r="Y90" i="61"/>
  <c r="Y73" i="61"/>
  <c r="Y57" i="61"/>
  <c r="Y203" i="62"/>
  <c r="Y189" i="62"/>
  <c r="Y131" i="62"/>
  <c r="Y115" i="62"/>
  <c r="Y68" i="62"/>
  <c r="Y46" i="62"/>
  <c r="Y216" i="63"/>
  <c r="Y188" i="63"/>
  <c r="Y176" i="63"/>
  <c r="Y151" i="63"/>
  <c r="Y108" i="63"/>
  <c r="Y92" i="63"/>
  <c r="Y58" i="63"/>
  <c r="Y211" i="64"/>
  <c r="Y177" i="64"/>
  <c r="Y126" i="64"/>
  <c r="Y92" i="64"/>
  <c r="Y59" i="64"/>
  <c r="Y216" i="65"/>
  <c r="Y181" i="65"/>
  <c r="Y142" i="65"/>
  <c r="Y80" i="65"/>
  <c r="Y203" i="29"/>
  <c r="Y156" i="29"/>
  <c r="Y109" i="29"/>
  <c r="Y84" i="29"/>
  <c r="Y58" i="29"/>
  <c r="Y120" i="29"/>
  <c r="Y216" i="61"/>
  <c r="Y211" i="61"/>
  <c r="Y187" i="61"/>
  <c r="Y132" i="61"/>
  <c r="Y120" i="61"/>
  <c r="Y96" i="61"/>
  <c r="Y84" i="61"/>
  <c r="Y69" i="61"/>
  <c r="Y45" i="61"/>
  <c r="Y216" i="62"/>
  <c r="Y201" i="62"/>
  <c r="Y152" i="62"/>
  <c r="Y129" i="62"/>
  <c r="Y103" i="62"/>
  <c r="Y79" i="62"/>
  <c r="Y55" i="62"/>
  <c r="Y33" i="62"/>
  <c r="Y204" i="63"/>
  <c r="Y174" i="63"/>
  <c r="Y139" i="63"/>
  <c r="Y130" i="63"/>
  <c r="Y104" i="63"/>
  <c r="Y56" i="63"/>
  <c r="Y167" i="64"/>
  <c r="Y121" i="64"/>
  <c r="Y82" i="64"/>
  <c r="Y56" i="64"/>
  <c r="Y130" i="65"/>
  <c r="Y73" i="65"/>
  <c r="Y36" i="65"/>
  <c r="Y199" i="29"/>
  <c r="Y145" i="29"/>
  <c r="Y102" i="29"/>
  <c r="Y71" i="29"/>
  <c r="Y49" i="29"/>
  <c r="Y166" i="66"/>
  <c r="Y108" i="29"/>
  <c r="Y46" i="29"/>
  <c r="Y96" i="66"/>
  <c r="Y49" i="66"/>
  <c r="Y34" i="66"/>
  <c r="Y215" i="61"/>
  <c r="Y201" i="61"/>
  <c r="Y179" i="61"/>
  <c r="Y157" i="61"/>
  <c r="Y143" i="61"/>
  <c r="Y129" i="61"/>
  <c r="Y82" i="61"/>
  <c r="Y67" i="61"/>
  <c r="Y37" i="61"/>
  <c r="Y198" i="62"/>
  <c r="Y186" i="62"/>
  <c r="Y144" i="62"/>
  <c r="Y127" i="62"/>
  <c r="Y93" i="62"/>
  <c r="Y73" i="62"/>
  <c r="Y49" i="62"/>
  <c r="Y31" i="62"/>
  <c r="Y193" i="63"/>
  <c r="Y186" i="63"/>
  <c r="Y169" i="63"/>
  <c r="Y138" i="63"/>
  <c r="Y118" i="63"/>
  <c r="Y82" i="63"/>
  <c r="Y214" i="64"/>
  <c r="Y203" i="64"/>
  <c r="Y154" i="64"/>
  <c r="Y118" i="64"/>
  <c r="Y79" i="64"/>
  <c r="Y44" i="64"/>
  <c r="Y191" i="65"/>
  <c r="Y174" i="65"/>
  <c r="Y115" i="65"/>
  <c r="Y59" i="65"/>
  <c r="Y215" i="29"/>
  <c r="Y167" i="29"/>
  <c r="Y126" i="29"/>
  <c r="Y114" i="29"/>
  <c r="Y214" i="29"/>
  <c r="Y204" i="66"/>
  <c r="Y201" i="66"/>
  <c r="Y152" i="66"/>
  <c r="Y191" i="61"/>
  <c r="Y42" i="61"/>
  <c r="AE151" i="66"/>
  <c r="AC152" i="66"/>
  <c r="AC81" i="66"/>
  <c r="AE80" i="66"/>
  <c r="AD55" i="66"/>
  <c r="AE55" i="66"/>
  <c r="AC56" i="66"/>
  <c r="P101" i="66"/>
  <c r="P113" i="66"/>
  <c r="P53" i="66"/>
  <c r="P65" i="66"/>
  <c r="P29" i="66"/>
  <c r="P137" i="66"/>
  <c r="P185" i="66"/>
  <c r="P89" i="66"/>
  <c r="P125" i="66"/>
  <c r="P161" i="66"/>
  <c r="P197" i="66"/>
  <c r="AE211" i="64"/>
  <c r="AD211" i="64"/>
  <c r="AA34" i="64"/>
  <c r="R25" i="64"/>
  <c r="AA178" i="64"/>
  <c r="AA155" i="64"/>
  <c r="AA57" i="64"/>
  <c r="AA166" i="64"/>
  <c r="AA107" i="64"/>
  <c r="W107" i="64" s="1"/>
  <c r="AA191" i="64"/>
  <c r="AA104" i="64"/>
  <c r="V25" i="61"/>
  <c r="AA152" i="61"/>
  <c r="W152" i="61" s="1"/>
  <c r="AA205" i="61"/>
  <c r="AA164" i="61"/>
  <c r="AA116" i="61"/>
  <c r="AA68" i="61"/>
  <c r="AA44" i="61"/>
  <c r="AA192" i="61"/>
  <c r="W192" i="61" s="1"/>
  <c r="AA169" i="61"/>
  <c r="W169" i="61" s="1"/>
  <c r="AA191" i="61"/>
  <c r="W191" i="61" s="1"/>
  <c r="AA174" i="61"/>
  <c r="AA150" i="61"/>
  <c r="W150" i="61" s="1"/>
  <c r="AA31" i="61"/>
  <c r="AA213" i="61"/>
  <c r="AA189" i="61"/>
  <c r="AA105" i="61"/>
  <c r="AA81" i="61"/>
  <c r="AA49" i="61"/>
  <c r="W49" i="61" s="1"/>
  <c r="AA54" i="61"/>
  <c r="AA129" i="61"/>
  <c r="AA138" i="61"/>
  <c r="AA92" i="61"/>
  <c r="AA56" i="61"/>
  <c r="W56" i="61" s="1"/>
  <c r="AA130" i="61"/>
  <c r="W130" i="61" s="1"/>
  <c r="M137" i="61"/>
  <c r="M101" i="61"/>
  <c r="M197" i="61"/>
  <c r="M53" i="61"/>
  <c r="M185" i="61"/>
  <c r="K29" i="66"/>
  <c r="K41" i="66"/>
  <c r="K65" i="66"/>
  <c r="K125" i="66"/>
  <c r="K137" i="66"/>
  <c r="K113" i="66"/>
  <c r="AD140" i="62"/>
  <c r="AC141" i="62"/>
  <c r="AE140" i="62"/>
  <c r="AC104" i="66"/>
  <c r="N65" i="66"/>
  <c r="N53" i="66"/>
  <c r="N77" i="66"/>
  <c r="N89" i="66"/>
  <c r="N41" i="66"/>
  <c r="N125" i="66"/>
  <c r="AE151" i="61"/>
  <c r="AC152" i="61"/>
  <c r="AD151" i="61"/>
  <c r="AD127" i="61"/>
  <c r="AE127" i="61"/>
  <c r="AC32" i="61"/>
  <c r="AD31" i="61"/>
  <c r="AE31" i="61"/>
  <c r="I41" i="61"/>
  <c r="I101" i="61"/>
  <c r="I149" i="61"/>
  <c r="I113" i="61"/>
  <c r="I137" i="61"/>
  <c r="I173" i="61"/>
  <c r="I53" i="61"/>
  <c r="I89" i="61"/>
  <c r="I125" i="61"/>
  <c r="I197" i="61"/>
  <c r="AC188" i="63"/>
  <c r="AE187" i="63"/>
  <c r="AD187" i="63"/>
  <c r="S43" i="66"/>
  <c r="S127" i="66"/>
  <c r="S67" i="66"/>
  <c r="AC177" i="61"/>
  <c r="AE175" i="61"/>
  <c r="AD175" i="61"/>
  <c r="S115" i="61"/>
  <c r="S43" i="61"/>
  <c r="S55" i="61"/>
  <c r="S67" i="61"/>
  <c r="S139" i="61"/>
  <c r="S127" i="61"/>
  <c r="S151" i="61"/>
  <c r="S175" i="61"/>
  <c r="S187" i="61"/>
  <c r="N29" i="61"/>
  <c r="N149" i="61"/>
  <c r="N185" i="61"/>
  <c r="N197" i="61"/>
  <c r="M173" i="62"/>
  <c r="M77" i="62"/>
  <c r="M125" i="62"/>
  <c r="M29" i="62"/>
  <c r="J29" i="62"/>
  <c r="J101" i="62"/>
  <c r="J125" i="62"/>
  <c r="J161" i="62"/>
  <c r="J185" i="62"/>
  <c r="J209" i="62"/>
  <c r="AC200" i="63"/>
  <c r="AD199" i="63"/>
  <c r="AE115" i="64"/>
  <c r="AD115" i="64"/>
  <c r="AC212" i="65"/>
  <c r="AD211" i="65"/>
  <c r="J65" i="63"/>
  <c r="J149" i="63"/>
  <c r="J101" i="63"/>
  <c r="J173" i="63"/>
  <c r="J41" i="63"/>
  <c r="J185" i="63"/>
  <c r="J89" i="65"/>
  <c r="J77" i="65"/>
  <c r="J101" i="65"/>
  <c r="J125" i="65"/>
  <c r="J149" i="65"/>
  <c r="J41" i="65"/>
  <c r="J173" i="65"/>
  <c r="J209" i="65"/>
  <c r="J65" i="65"/>
  <c r="J113" i="65"/>
  <c r="J137" i="65"/>
  <c r="AC56" i="61"/>
  <c r="AD55" i="61"/>
  <c r="T25" i="61"/>
  <c r="AA143" i="61"/>
  <c r="W143" i="61" s="1"/>
  <c r="AE139" i="62"/>
  <c r="AE127" i="62"/>
  <c r="AE68" i="62"/>
  <c r="J125" i="63"/>
  <c r="J113" i="63"/>
  <c r="AD187" i="64"/>
  <c r="AC188" i="64"/>
  <c r="AE187" i="64"/>
  <c r="J197" i="65"/>
  <c r="J161" i="65"/>
  <c r="AC140" i="65"/>
  <c r="AD139" i="65"/>
  <c r="AE79" i="65"/>
  <c r="AD79" i="65"/>
  <c r="AC80" i="65"/>
  <c r="AD79" i="63"/>
  <c r="AC80" i="63"/>
  <c r="AE79" i="63"/>
  <c r="J53" i="63"/>
  <c r="AE43" i="63"/>
  <c r="AD43" i="63"/>
  <c r="AC44" i="63"/>
  <c r="S103" i="63"/>
  <c r="S55" i="63"/>
  <c r="S115" i="63"/>
  <c r="S211" i="63"/>
  <c r="P149" i="63"/>
  <c r="P53" i="63"/>
  <c r="P113" i="63"/>
  <c r="AE55" i="64"/>
  <c r="AD55" i="64"/>
  <c r="AC56" i="64"/>
  <c r="AE67" i="65"/>
  <c r="AD67" i="65"/>
  <c r="N29" i="63"/>
  <c r="N77" i="63"/>
  <c r="N89" i="63"/>
  <c r="N101" i="63"/>
  <c r="L197" i="64"/>
  <c r="L29" i="64"/>
  <c r="P113" i="65"/>
  <c r="P173" i="65"/>
  <c r="P209" i="65"/>
  <c r="P65" i="65"/>
  <c r="P137" i="65"/>
  <c r="P161" i="65"/>
  <c r="I29" i="63"/>
  <c r="I77" i="63"/>
  <c r="I89" i="63"/>
  <c r="K209" i="64"/>
  <c r="K185" i="64"/>
  <c r="K161" i="64"/>
  <c r="K77" i="64"/>
  <c r="S55" i="64"/>
  <c r="K197" i="65"/>
  <c r="O161" i="65"/>
  <c r="O137" i="65"/>
  <c r="AD151" i="29"/>
  <c r="M70" i="63" l="1"/>
  <c r="P70" i="63"/>
  <c r="P92" i="62"/>
  <c r="K34" i="65"/>
  <c r="P34" i="65"/>
  <c r="O32" i="65"/>
  <c r="P32" i="65"/>
  <c r="L32" i="65"/>
  <c r="K32" i="65"/>
  <c r="N32" i="65"/>
  <c r="J32" i="65"/>
  <c r="M32" i="65"/>
  <c r="P162" i="64"/>
  <c r="L162" i="64"/>
  <c r="J162" i="64"/>
  <c r="O162" i="64"/>
  <c r="N162" i="64"/>
  <c r="I162" i="64"/>
  <c r="K162" i="64"/>
  <c r="K45" i="63"/>
  <c r="I45" i="63"/>
  <c r="J45" i="63"/>
  <c r="P45" i="63"/>
  <c r="L45" i="63"/>
  <c r="O45" i="63"/>
  <c r="M45" i="63"/>
  <c r="P43" i="63"/>
  <c r="J43" i="63"/>
  <c r="N43" i="63"/>
  <c r="L43" i="63"/>
  <c r="M204" i="62"/>
  <c r="O144" i="64"/>
  <c r="P141" i="64"/>
  <c r="L141" i="64"/>
  <c r="M58" i="64"/>
  <c r="M95" i="66"/>
  <c r="P95" i="66"/>
  <c r="O95" i="66"/>
  <c r="I95" i="66"/>
  <c r="N95" i="66"/>
  <c r="J95" i="66"/>
  <c r="L93" i="66"/>
  <c r="K93" i="66"/>
  <c r="P93" i="66"/>
  <c r="J93" i="66"/>
  <c r="J81" i="66"/>
  <c r="L93" i="63"/>
  <c r="J93" i="63"/>
  <c r="J91" i="63"/>
  <c r="I91" i="63"/>
  <c r="N91" i="63"/>
  <c r="L210" i="63"/>
  <c r="I210" i="63"/>
  <c r="P210" i="63"/>
  <c r="K210" i="63"/>
  <c r="O210" i="63"/>
  <c r="J200" i="63"/>
  <c r="M191" i="64"/>
  <c r="N190" i="64"/>
  <c r="M190" i="64"/>
  <c r="J190" i="64"/>
  <c r="O114" i="61"/>
  <c r="J114" i="61"/>
  <c r="I70" i="63"/>
  <c r="O70" i="63"/>
  <c r="N70" i="63"/>
  <c r="K67" i="63"/>
  <c r="P67" i="63"/>
  <c r="P216" i="64"/>
  <c r="O216" i="64"/>
  <c r="K216" i="64"/>
  <c r="O82" i="62"/>
  <c r="L82" i="62"/>
  <c r="O114" i="64"/>
  <c r="K114" i="64"/>
  <c r="I114" i="64"/>
  <c r="N114" i="64"/>
  <c r="P114" i="64"/>
  <c r="L114" i="64"/>
  <c r="J114" i="64"/>
  <c r="O155" i="63"/>
  <c r="I155" i="63"/>
  <c r="M155" i="63"/>
  <c r="N155" i="63"/>
  <c r="N30" i="62"/>
  <c r="M30" i="64"/>
  <c r="K30" i="64"/>
  <c r="P42" i="62"/>
  <c r="K42" i="62"/>
  <c r="K30" i="62"/>
  <c r="I30" i="62"/>
  <c r="P30" i="62"/>
  <c r="K97" i="29"/>
  <c r="M97" i="29"/>
  <c r="O97" i="29"/>
  <c r="L97" i="29"/>
  <c r="I97" i="29"/>
  <c r="N97" i="29"/>
  <c r="P97" i="29"/>
  <c r="J97" i="29"/>
  <c r="L95" i="63"/>
  <c r="O95" i="63"/>
  <c r="I93" i="66"/>
  <c r="M93" i="66"/>
  <c r="L70" i="64"/>
  <c r="O70" i="64"/>
  <c r="I70" i="64"/>
  <c r="P70" i="64"/>
  <c r="K70" i="64"/>
  <c r="J70" i="64"/>
  <c r="N70" i="64"/>
  <c r="M70" i="64"/>
  <c r="K105" i="62"/>
  <c r="M105" i="62"/>
  <c r="P105" i="62"/>
  <c r="N105" i="62"/>
  <c r="L105" i="62"/>
  <c r="O105" i="62"/>
  <c r="J105" i="62"/>
  <c r="J73" i="29"/>
  <c r="L73" i="29"/>
  <c r="M73" i="29"/>
  <c r="I73" i="29"/>
  <c r="N73" i="29"/>
  <c r="P73" i="29"/>
  <c r="O73" i="29"/>
  <c r="K73" i="29"/>
  <c r="N188" i="29"/>
  <c r="I188" i="29"/>
  <c r="J188" i="29"/>
  <c r="P188" i="29"/>
  <c r="L188" i="29"/>
  <c r="K188" i="29"/>
  <c r="M188" i="29"/>
  <c r="O188" i="29"/>
  <c r="P193" i="65"/>
  <c r="L193" i="65"/>
  <c r="K193" i="65"/>
  <c r="M193" i="65"/>
  <c r="J193" i="65"/>
  <c r="I193" i="65"/>
  <c r="O193" i="65"/>
  <c r="N193" i="65"/>
  <c r="P97" i="64"/>
  <c r="L97" i="64"/>
  <c r="O97" i="64"/>
  <c r="I97" i="64"/>
  <c r="J97" i="64"/>
  <c r="M97" i="64"/>
  <c r="K97" i="64"/>
  <c r="N97" i="64"/>
  <c r="P217" i="64"/>
  <c r="M217" i="64"/>
  <c r="N217" i="64"/>
  <c r="O217" i="64"/>
  <c r="J217" i="64"/>
  <c r="I217" i="64"/>
  <c r="L217" i="64"/>
  <c r="K217" i="64"/>
  <c r="O72" i="29"/>
  <c r="K72" i="29"/>
  <c r="N72" i="29"/>
  <c r="J72" i="29"/>
  <c r="P72" i="29"/>
  <c r="L72" i="29"/>
  <c r="M72" i="29"/>
  <c r="I72" i="29"/>
  <c r="J165" i="29"/>
  <c r="O165" i="29"/>
  <c r="K165" i="29"/>
  <c r="I165" i="29"/>
  <c r="L165" i="29"/>
  <c r="P165" i="29"/>
  <c r="N165" i="29"/>
  <c r="M165" i="29"/>
  <c r="I37" i="63"/>
  <c r="K37" i="63"/>
  <c r="N37" i="63"/>
  <c r="P37" i="63"/>
  <c r="L37" i="63"/>
  <c r="M37" i="63"/>
  <c r="O37" i="63"/>
  <c r="J37" i="63"/>
  <c r="O58" i="65"/>
  <c r="I58" i="65"/>
  <c r="L58" i="65"/>
  <c r="N58" i="65"/>
  <c r="P58" i="65"/>
  <c r="K58" i="65"/>
  <c r="M58" i="65"/>
  <c r="M82" i="62"/>
  <c r="N82" i="62"/>
  <c r="N213" i="65"/>
  <c r="I213" i="65"/>
  <c r="L213" i="65"/>
  <c r="K213" i="65"/>
  <c r="P213" i="65"/>
  <c r="O213" i="65"/>
  <c r="M213" i="65"/>
  <c r="J213" i="65"/>
  <c r="O30" i="62"/>
  <c r="I151" i="29"/>
  <c r="L151" i="29"/>
  <c r="P151" i="29"/>
  <c r="K151" i="29"/>
  <c r="O151" i="29"/>
  <c r="M151" i="29"/>
  <c r="N151" i="29"/>
  <c r="J151" i="29"/>
  <c r="M93" i="29"/>
  <c r="J93" i="29"/>
  <c r="L93" i="29"/>
  <c r="P93" i="29"/>
  <c r="N93" i="29"/>
  <c r="O93" i="29"/>
  <c r="I93" i="29"/>
  <c r="K93" i="29"/>
  <c r="M210" i="62"/>
  <c r="I210" i="62"/>
  <c r="L210" i="62"/>
  <c r="J210" i="62"/>
  <c r="P210" i="62"/>
  <c r="N210" i="62"/>
  <c r="K210" i="62"/>
  <c r="J132" i="64"/>
  <c r="M132" i="64"/>
  <c r="O132" i="64"/>
  <c r="N132" i="64"/>
  <c r="K132" i="64"/>
  <c r="L132" i="64"/>
  <c r="P132" i="64"/>
  <c r="P150" i="63"/>
  <c r="I150" i="63"/>
  <c r="J150" i="63"/>
  <c r="K150" i="63"/>
  <c r="N150" i="63"/>
  <c r="L150" i="63"/>
  <c r="M150" i="63"/>
  <c r="L181" i="61"/>
  <c r="P181" i="61"/>
  <c r="I181" i="61"/>
  <c r="M181" i="61"/>
  <c r="J181" i="61"/>
  <c r="K181" i="61"/>
  <c r="O181" i="61"/>
  <c r="N181" i="61"/>
  <c r="I140" i="29"/>
  <c r="O140" i="29"/>
  <c r="P140" i="29"/>
  <c r="N140" i="29"/>
  <c r="J140" i="29"/>
  <c r="M140" i="29"/>
  <c r="L140" i="29"/>
  <c r="K140" i="29"/>
  <c r="O57" i="65"/>
  <c r="I57" i="65"/>
  <c r="L57" i="65"/>
  <c r="M57" i="65"/>
  <c r="P57" i="65"/>
  <c r="J57" i="65"/>
  <c r="K57" i="65"/>
  <c r="N157" i="65"/>
  <c r="O157" i="65"/>
  <c r="P157" i="65"/>
  <c r="I157" i="65"/>
  <c r="L157" i="65"/>
  <c r="J157" i="65"/>
  <c r="M157" i="65"/>
  <c r="K157" i="65"/>
  <c r="I43" i="64"/>
  <c r="O43" i="64"/>
  <c r="N43" i="64"/>
  <c r="K43" i="64"/>
  <c r="M43" i="64"/>
  <c r="P43" i="64"/>
  <c r="L43" i="64"/>
  <c r="O156" i="64"/>
  <c r="K156" i="64"/>
  <c r="M156" i="64"/>
  <c r="J156" i="64"/>
  <c r="I156" i="64"/>
  <c r="N156" i="64"/>
  <c r="P156" i="64"/>
  <c r="L31" i="65"/>
  <c r="I31" i="65"/>
  <c r="J31" i="65"/>
  <c r="N31" i="65"/>
  <c r="K31" i="65"/>
  <c r="M31" i="65"/>
  <c r="P31" i="65"/>
  <c r="I34" i="64"/>
  <c r="L34" i="64"/>
  <c r="O34" i="64"/>
  <c r="N34" i="64"/>
  <c r="M34" i="64"/>
  <c r="K34" i="64"/>
  <c r="P34" i="64"/>
  <c r="K129" i="63"/>
  <c r="N60" i="29"/>
  <c r="K60" i="29"/>
  <c r="O60" i="29"/>
  <c r="J60" i="29"/>
  <c r="L60" i="29"/>
  <c r="M60" i="29"/>
  <c r="I60" i="29"/>
  <c r="P60" i="29"/>
  <c r="M67" i="63"/>
  <c r="L67" i="63"/>
  <c r="P216" i="29"/>
  <c r="M216" i="29"/>
  <c r="L216" i="29"/>
  <c r="N216" i="29"/>
  <c r="I216" i="29"/>
  <c r="J216" i="29"/>
  <c r="K216" i="29"/>
  <c r="O216" i="29"/>
  <c r="K169" i="64"/>
  <c r="P169" i="64"/>
  <c r="M180" i="64"/>
  <c r="J180" i="64"/>
  <c r="I180" i="64"/>
  <c r="P180" i="64"/>
  <c r="O180" i="64"/>
  <c r="N180" i="64"/>
  <c r="K180" i="64"/>
  <c r="N108" i="64"/>
  <c r="I108" i="64"/>
  <c r="K108" i="64"/>
  <c r="J108" i="64"/>
  <c r="P108" i="64"/>
  <c r="M108" i="64"/>
  <c r="L108" i="64"/>
  <c r="O108" i="64"/>
  <c r="L118" i="62"/>
  <c r="I118" i="62"/>
  <c r="N118" i="62"/>
  <c r="M118" i="62"/>
  <c r="K118" i="62"/>
  <c r="J118" i="62"/>
  <c r="P118" i="62"/>
  <c r="O118" i="62"/>
  <c r="I152" i="29"/>
  <c r="O152" i="29"/>
  <c r="J152" i="29"/>
  <c r="N152" i="29"/>
  <c r="K152" i="29"/>
  <c r="M152" i="29"/>
  <c r="P152" i="29"/>
  <c r="L152" i="29"/>
  <c r="K156" i="65"/>
  <c r="J156" i="65"/>
  <c r="M156" i="65"/>
  <c r="P156" i="65"/>
  <c r="O156" i="65"/>
  <c r="L156" i="65"/>
  <c r="I156" i="65"/>
  <c r="N156" i="65"/>
  <c r="M91" i="63"/>
  <c r="P91" i="63"/>
  <c r="O57" i="62"/>
  <c r="K57" i="62"/>
  <c r="N57" i="62"/>
  <c r="P57" i="62"/>
  <c r="M57" i="62"/>
  <c r="J57" i="62"/>
  <c r="L57" i="62"/>
  <c r="M37" i="29"/>
  <c r="P37" i="29"/>
  <c r="O37" i="29"/>
  <c r="J37" i="29"/>
  <c r="N37" i="29"/>
  <c r="K37" i="29"/>
  <c r="L37" i="29"/>
  <c r="I37" i="29"/>
  <c r="J121" i="29"/>
  <c r="K121" i="29"/>
  <c r="M121" i="29"/>
  <c r="O121" i="29"/>
  <c r="I121" i="29"/>
  <c r="N121" i="29"/>
  <c r="P121" i="29"/>
  <c r="L121" i="29"/>
  <c r="I127" i="65"/>
  <c r="P127" i="65"/>
  <c r="M127" i="65"/>
  <c r="L127" i="65"/>
  <c r="J127" i="65"/>
  <c r="O127" i="65"/>
  <c r="K127" i="65"/>
  <c r="N127" i="65"/>
  <c r="O150" i="64"/>
  <c r="J150" i="64"/>
  <c r="K150" i="64"/>
  <c r="P150" i="64"/>
  <c r="N150" i="64"/>
  <c r="L150" i="64"/>
  <c r="I150" i="64"/>
  <c r="N57" i="29"/>
  <c r="M57" i="29"/>
  <c r="K57" i="29"/>
  <c r="J57" i="29"/>
  <c r="I57" i="29"/>
  <c r="P57" i="29"/>
  <c r="O57" i="29"/>
  <c r="L57" i="29"/>
  <c r="L66" i="64"/>
  <c r="M66" i="64"/>
  <c r="J66" i="64"/>
  <c r="P66" i="64"/>
  <c r="K66" i="64"/>
  <c r="N66" i="64"/>
  <c r="I66" i="64"/>
  <c r="O68" i="65"/>
  <c r="L68" i="65"/>
  <c r="J192" i="64"/>
  <c r="K192" i="64"/>
  <c r="P192" i="64"/>
  <c r="O192" i="64"/>
  <c r="L192" i="64"/>
  <c r="N192" i="64"/>
  <c r="M192" i="64"/>
  <c r="I192" i="64"/>
  <c r="L175" i="65"/>
  <c r="M175" i="65"/>
  <c r="O175" i="65"/>
  <c r="N175" i="65"/>
  <c r="J175" i="65"/>
  <c r="P175" i="65"/>
  <c r="I175" i="65"/>
  <c r="K175" i="65"/>
  <c r="P211" i="29"/>
  <c r="K211" i="29"/>
  <c r="N211" i="29"/>
  <c r="L211" i="29"/>
  <c r="I211" i="29"/>
  <c r="O211" i="29"/>
  <c r="M211" i="29"/>
  <c r="J211" i="29"/>
  <c r="L202" i="64"/>
  <c r="O202" i="64"/>
  <c r="M202" i="64"/>
  <c r="J202" i="64"/>
  <c r="P202" i="64"/>
  <c r="K202" i="64"/>
  <c r="K117" i="63"/>
  <c r="I117" i="63"/>
  <c r="J117" i="63"/>
  <c r="O117" i="63"/>
  <c r="P117" i="63"/>
  <c r="N117" i="63"/>
  <c r="M117" i="63"/>
  <c r="L117" i="63"/>
  <c r="L191" i="63"/>
  <c r="I191" i="63"/>
  <c r="J191" i="63"/>
  <c r="M191" i="63"/>
  <c r="O191" i="63"/>
  <c r="P191" i="63"/>
  <c r="K191" i="63"/>
  <c r="N191" i="63"/>
  <c r="L46" i="66"/>
  <c r="P46" i="66"/>
  <c r="M46" i="66"/>
  <c r="K46" i="66"/>
  <c r="N46" i="66"/>
  <c r="O46" i="66"/>
  <c r="J46" i="66"/>
  <c r="P105" i="65"/>
  <c r="L105" i="65"/>
  <c r="M105" i="65"/>
  <c r="N105" i="65"/>
  <c r="K105" i="65"/>
  <c r="J105" i="65"/>
  <c r="O105" i="65"/>
  <c r="M81" i="65"/>
  <c r="L81" i="65"/>
  <c r="K81" i="65"/>
  <c r="P81" i="65"/>
  <c r="J81" i="65"/>
  <c r="N81" i="65"/>
  <c r="O81" i="65"/>
  <c r="N177" i="65"/>
  <c r="O177" i="65"/>
  <c r="I177" i="65"/>
  <c r="K177" i="65"/>
  <c r="P177" i="65"/>
  <c r="M177" i="65"/>
  <c r="L177" i="65"/>
  <c r="J177" i="65"/>
  <c r="L85" i="64"/>
  <c r="N85" i="64"/>
  <c r="O85" i="64"/>
  <c r="I85" i="64"/>
  <c r="J85" i="64"/>
  <c r="K85" i="64"/>
  <c r="M85" i="64"/>
  <c r="P85" i="64"/>
  <c r="I176" i="61"/>
  <c r="N176" i="61"/>
  <c r="O176" i="61"/>
  <c r="K176" i="61"/>
  <c r="J176" i="61"/>
  <c r="M176" i="61"/>
  <c r="P176" i="61"/>
  <c r="L176" i="61"/>
  <c r="K67" i="64"/>
  <c r="N67" i="64"/>
  <c r="P67" i="64"/>
  <c r="L67" i="64"/>
  <c r="M67" i="64"/>
  <c r="O67" i="64"/>
  <c r="J67" i="64"/>
  <c r="I67" i="64"/>
  <c r="K107" i="29"/>
  <c r="O107" i="29"/>
  <c r="J107" i="29"/>
  <c r="N107" i="29"/>
  <c r="L107" i="29"/>
  <c r="P107" i="29"/>
  <c r="I107" i="29"/>
  <c r="M107" i="29"/>
  <c r="L200" i="63"/>
  <c r="I200" i="63"/>
  <c r="L81" i="66"/>
  <c r="K103" i="65"/>
  <c r="J103" i="65"/>
  <c r="M103" i="65"/>
  <c r="P103" i="65"/>
  <c r="L103" i="65"/>
  <c r="I103" i="65"/>
  <c r="O103" i="65"/>
  <c r="K200" i="63"/>
  <c r="M200" i="63"/>
  <c r="P200" i="63"/>
  <c r="K92" i="65"/>
  <c r="J92" i="65"/>
  <c r="I92" i="65"/>
  <c r="L116" i="29"/>
  <c r="N116" i="29"/>
  <c r="P205" i="65"/>
  <c r="I205" i="65"/>
  <c r="N205" i="65"/>
  <c r="O205" i="65"/>
  <c r="J205" i="65"/>
  <c r="K205" i="65"/>
  <c r="L205" i="65"/>
  <c r="M205" i="65"/>
  <c r="I55" i="63"/>
  <c r="L55" i="63"/>
  <c r="O55" i="63"/>
  <c r="J55" i="63"/>
  <c r="P55" i="63"/>
  <c r="M55" i="63"/>
  <c r="K55" i="63"/>
  <c r="N144" i="61"/>
  <c r="L144" i="61"/>
  <c r="M144" i="61"/>
  <c r="J107" i="64"/>
  <c r="L107" i="64"/>
  <c r="I107" i="64"/>
  <c r="M107" i="64"/>
  <c r="P107" i="64"/>
  <c r="K107" i="64"/>
  <c r="O107" i="64"/>
  <c r="N107" i="64"/>
  <c r="O32" i="61"/>
  <c r="P32" i="61"/>
  <c r="K32" i="61"/>
  <c r="L32" i="61"/>
  <c r="J32" i="61"/>
  <c r="M32" i="61"/>
  <c r="I32" i="61"/>
  <c r="L68" i="61"/>
  <c r="P68" i="61"/>
  <c r="I68" i="61"/>
  <c r="M68" i="61"/>
  <c r="J68" i="61"/>
  <c r="K68" i="61"/>
  <c r="N68" i="61"/>
  <c r="K35" i="29"/>
  <c r="J35" i="29"/>
  <c r="P35" i="29"/>
  <c r="N35" i="29"/>
  <c r="I35" i="29"/>
  <c r="O35" i="29"/>
  <c r="M35" i="29"/>
  <c r="L35" i="29"/>
  <c r="O155" i="29"/>
  <c r="P155" i="29"/>
  <c r="L155" i="29"/>
  <c r="M155" i="29"/>
  <c r="N155" i="29"/>
  <c r="J155" i="29"/>
  <c r="K155" i="29"/>
  <c r="I155" i="29"/>
  <c r="J78" i="65"/>
  <c r="I78" i="65"/>
  <c r="L78" i="65"/>
  <c r="P78" i="65"/>
  <c r="N78" i="65"/>
  <c r="M78" i="65"/>
  <c r="K78" i="65"/>
  <c r="M168" i="65"/>
  <c r="J168" i="65"/>
  <c r="P168" i="65"/>
  <c r="I168" i="65"/>
  <c r="O168" i="65"/>
  <c r="K168" i="65"/>
  <c r="L168" i="65"/>
  <c r="N168" i="65"/>
  <c r="K150" i="29"/>
  <c r="M150" i="29"/>
  <c r="L150" i="29"/>
  <c r="I150" i="29"/>
  <c r="N150" i="29"/>
  <c r="J150" i="29"/>
  <c r="O150" i="29"/>
  <c r="P150" i="29"/>
  <c r="I54" i="65"/>
  <c r="J54" i="65"/>
  <c r="O54" i="65"/>
  <c r="L54" i="65"/>
  <c r="N54" i="65"/>
  <c r="P54" i="65"/>
  <c r="K54" i="65"/>
  <c r="P57" i="64"/>
  <c r="O57" i="64"/>
  <c r="J57" i="64"/>
  <c r="N57" i="64"/>
  <c r="L57" i="64"/>
  <c r="K57" i="64"/>
  <c r="I57" i="64"/>
  <c r="L186" i="64"/>
  <c r="N186" i="64"/>
  <c r="M186" i="64"/>
  <c r="I186" i="64"/>
  <c r="O186" i="64"/>
  <c r="J186" i="64"/>
  <c r="P186" i="64"/>
  <c r="I37" i="65"/>
  <c r="O37" i="65"/>
  <c r="M37" i="65"/>
  <c r="P37" i="65"/>
  <c r="K37" i="65"/>
  <c r="J37" i="65"/>
  <c r="L37" i="65"/>
  <c r="N37" i="65"/>
  <c r="I67" i="65"/>
  <c r="N67" i="65"/>
  <c r="K67" i="65"/>
  <c r="L67" i="65"/>
  <c r="P67" i="65"/>
  <c r="J67" i="65"/>
  <c r="O67" i="65"/>
  <c r="M67" i="65"/>
  <c r="P140" i="65"/>
  <c r="N140" i="65"/>
  <c r="O140" i="65"/>
  <c r="L140" i="65"/>
  <c r="M140" i="65"/>
  <c r="K140" i="65"/>
  <c r="J140" i="65"/>
  <c r="I140" i="65"/>
  <c r="O176" i="64"/>
  <c r="P176" i="64"/>
  <c r="N176" i="64"/>
  <c r="L176" i="64"/>
  <c r="K176" i="64"/>
  <c r="I176" i="64"/>
  <c r="M176" i="64"/>
  <c r="K187" i="64"/>
  <c r="N187" i="64"/>
  <c r="P187" i="64"/>
  <c r="O187" i="64"/>
  <c r="J187" i="64"/>
  <c r="I187" i="64"/>
  <c r="L187" i="64"/>
  <c r="M66" i="62"/>
  <c r="L66" i="62"/>
  <c r="J66" i="62"/>
  <c r="N66" i="62"/>
  <c r="I66" i="62"/>
  <c r="P66" i="62"/>
  <c r="K66" i="62"/>
  <c r="N167" i="63"/>
  <c r="L167" i="63"/>
  <c r="I167" i="63"/>
  <c r="P167" i="63"/>
  <c r="O167" i="63"/>
  <c r="J167" i="63"/>
  <c r="K167" i="63"/>
  <c r="M167" i="63"/>
  <c r="N141" i="63"/>
  <c r="K141" i="63"/>
  <c r="J141" i="63"/>
  <c r="I141" i="63"/>
  <c r="P141" i="63"/>
  <c r="O141" i="63"/>
  <c r="L141" i="63"/>
  <c r="M141" i="63"/>
  <c r="I178" i="63"/>
  <c r="J178" i="63"/>
  <c r="P178" i="63"/>
  <c r="L178" i="63"/>
  <c r="O178" i="63"/>
  <c r="K178" i="63"/>
  <c r="M178" i="63"/>
  <c r="O201" i="63"/>
  <c r="M201" i="63"/>
  <c r="K201" i="63"/>
  <c r="N201" i="63"/>
  <c r="J201" i="63"/>
  <c r="I201" i="63"/>
  <c r="P201" i="63"/>
  <c r="N68" i="29"/>
  <c r="M68" i="29"/>
  <c r="P68" i="29"/>
  <c r="O68" i="29"/>
  <c r="K68" i="29"/>
  <c r="I68" i="29"/>
  <c r="J68" i="29"/>
  <c r="L68" i="29"/>
  <c r="N164" i="63"/>
  <c r="K164" i="63"/>
  <c r="J164" i="63"/>
  <c r="P164" i="63"/>
  <c r="I164" i="63"/>
  <c r="O164" i="63"/>
  <c r="I205" i="61"/>
  <c r="O205" i="61"/>
  <c r="P205" i="61"/>
  <c r="N205" i="61"/>
  <c r="K205" i="61"/>
  <c r="J205" i="61"/>
  <c r="L205" i="61"/>
  <c r="M205" i="61"/>
  <c r="K180" i="62"/>
  <c r="M180" i="62"/>
  <c r="I180" i="62"/>
  <c r="L180" i="62"/>
  <c r="P180" i="62"/>
  <c r="O180" i="62"/>
  <c r="J180" i="62"/>
  <c r="N180" i="62"/>
  <c r="P70" i="29"/>
  <c r="M70" i="29"/>
  <c r="J70" i="29"/>
  <c r="I70" i="29"/>
  <c r="L70" i="29"/>
  <c r="N70" i="29"/>
  <c r="O70" i="29"/>
  <c r="K70" i="29"/>
  <c r="K186" i="29"/>
  <c r="P186" i="29"/>
  <c r="M186" i="29"/>
  <c r="O186" i="29"/>
  <c r="L186" i="29"/>
  <c r="I186" i="29"/>
  <c r="J186" i="29"/>
  <c r="N186" i="29"/>
  <c r="K102" i="65"/>
  <c r="L102" i="65"/>
  <c r="I102" i="65"/>
  <c r="P102" i="65"/>
  <c r="M102" i="65"/>
  <c r="N102" i="65"/>
  <c r="I69" i="29"/>
  <c r="L69" i="29"/>
  <c r="P69" i="29"/>
  <c r="O69" i="29"/>
  <c r="K69" i="29"/>
  <c r="M69" i="29"/>
  <c r="J69" i="29"/>
  <c r="N69" i="29"/>
  <c r="O162" i="65"/>
  <c r="J162" i="65"/>
  <c r="K162" i="65"/>
  <c r="P162" i="65"/>
  <c r="N162" i="65"/>
  <c r="I162" i="65"/>
  <c r="M162" i="65"/>
  <c r="L162" i="65"/>
  <c r="P45" i="29"/>
  <c r="M45" i="29"/>
  <c r="O45" i="29"/>
  <c r="I45" i="29"/>
  <c r="N45" i="29"/>
  <c r="K45" i="29"/>
  <c r="J45" i="29"/>
  <c r="L45" i="29"/>
  <c r="P95" i="65"/>
  <c r="I95" i="65"/>
  <c r="N95" i="65"/>
  <c r="J95" i="65"/>
  <c r="K95" i="65"/>
  <c r="L95" i="65"/>
  <c r="M95" i="65"/>
  <c r="O95" i="65"/>
  <c r="J157" i="63"/>
  <c r="K157" i="63"/>
  <c r="I157" i="63"/>
  <c r="M157" i="63"/>
  <c r="N157" i="63"/>
  <c r="P157" i="63"/>
  <c r="O157" i="63"/>
  <c r="L157" i="63"/>
  <c r="P96" i="63"/>
  <c r="J96" i="63"/>
  <c r="N96" i="63"/>
  <c r="K96" i="63"/>
  <c r="I96" i="63"/>
  <c r="L96" i="63"/>
  <c r="M96" i="63"/>
  <c r="O96" i="63"/>
  <c r="M44" i="63"/>
  <c r="J44" i="63"/>
  <c r="I44" i="63"/>
  <c r="N44" i="63"/>
  <c r="O44" i="63"/>
  <c r="P44" i="63"/>
  <c r="K44" i="63"/>
  <c r="I37" i="62"/>
  <c r="K37" i="62"/>
  <c r="P37" i="62"/>
  <c r="L37" i="62"/>
  <c r="N37" i="62"/>
  <c r="J37" i="62"/>
  <c r="O37" i="62"/>
  <c r="M37" i="62"/>
  <c r="J144" i="64"/>
  <c r="P144" i="64"/>
  <c r="M144" i="64"/>
  <c r="K144" i="64"/>
  <c r="L144" i="65"/>
  <c r="J144" i="65"/>
  <c r="K144" i="65"/>
  <c r="O144" i="65"/>
  <c r="P144" i="65"/>
  <c r="M144" i="65"/>
  <c r="N144" i="65"/>
  <c r="I144" i="65"/>
  <c r="I121" i="63"/>
  <c r="L121" i="63"/>
  <c r="N210" i="63"/>
  <c r="K67" i="62"/>
  <c r="M67" i="62"/>
  <c r="J67" i="62"/>
  <c r="N67" i="62"/>
  <c r="L67" i="62"/>
  <c r="O67" i="62"/>
  <c r="P67" i="62"/>
  <c r="M109" i="63"/>
  <c r="K109" i="63"/>
  <c r="I109" i="63"/>
  <c r="L109" i="63"/>
  <c r="P109" i="63"/>
  <c r="O109" i="63"/>
  <c r="N109" i="63"/>
  <c r="J109" i="63"/>
  <c r="K81" i="66"/>
  <c r="N81" i="66"/>
  <c r="O81" i="66"/>
  <c r="J130" i="62"/>
  <c r="K130" i="62"/>
  <c r="L130" i="62"/>
  <c r="O130" i="62"/>
  <c r="I130" i="62"/>
  <c r="N130" i="62"/>
  <c r="P130" i="62"/>
  <c r="M133" i="61"/>
  <c r="J133" i="61"/>
  <c r="N133" i="61"/>
  <c r="L133" i="61"/>
  <c r="K133" i="61"/>
  <c r="P133" i="61"/>
  <c r="O189" i="65"/>
  <c r="I189" i="65"/>
  <c r="M189" i="65"/>
  <c r="L189" i="65"/>
  <c r="N189" i="65"/>
  <c r="K189" i="65"/>
  <c r="P189" i="65"/>
  <c r="J189" i="65"/>
  <c r="M93" i="64"/>
  <c r="N93" i="64"/>
  <c r="L93" i="64"/>
  <c r="K93" i="64"/>
  <c r="J93" i="64"/>
  <c r="I93" i="64"/>
  <c r="O93" i="64"/>
  <c r="P93" i="64"/>
  <c r="P215" i="64"/>
  <c r="N215" i="64"/>
  <c r="J215" i="64"/>
  <c r="L215" i="64"/>
  <c r="I215" i="64"/>
  <c r="K215" i="64"/>
  <c r="O215" i="64"/>
  <c r="L162" i="29"/>
  <c r="M162" i="29"/>
  <c r="K162" i="29"/>
  <c r="I162" i="29"/>
  <c r="O162" i="29"/>
  <c r="J162" i="29"/>
  <c r="N162" i="29"/>
  <c r="P162" i="29"/>
  <c r="L71" i="65"/>
  <c r="P71" i="65"/>
  <c r="N71" i="65"/>
  <c r="I71" i="65"/>
  <c r="M71" i="65"/>
  <c r="J71" i="65"/>
  <c r="O71" i="65"/>
  <c r="K71" i="65"/>
  <c r="O81" i="64"/>
  <c r="P81" i="64"/>
  <c r="I81" i="64"/>
  <c r="M81" i="64"/>
  <c r="K81" i="64"/>
  <c r="L81" i="64"/>
  <c r="N81" i="64"/>
  <c r="P35" i="63"/>
  <c r="J35" i="63"/>
  <c r="I35" i="63"/>
  <c r="L35" i="63"/>
  <c r="O35" i="63"/>
  <c r="M35" i="63"/>
  <c r="N35" i="63"/>
  <c r="M189" i="29"/>
  <c r="N189" i="29"/>
  <c r="P189" i="29"/>
  <c r="J189" i="29"/>
  <c r="O189" i="29"/>
  <c r="L189" i="29"/>
  <c r="I189" i="29"/>
  <c r="K189" i="29"/>
  <c r="K204" i="65"/>
  <c r="P204" i="65"/>
  <c r="I204" i="65"/>
  <c r="L204" i="65"/>
  <c r="O204" i="65"/>
  <c r="J204" i="65"/>
  <c r="N204" i="65"/>
  <c r="M204" i="65"/>
  <c r="K68" i="63"/>
  <c r="N68" i="63"/>
  <c r="L68" i="63"/>
  <c r="O68" i="63"/>
  <c r="M68" i="63"/>
  <c r="P68" i="63"/>
  <c r="J68" i="63"/>
  <c r="J191" i="64"/>
  <c r="I191" i="64"/>
  <c r="I166" i="62"/>
  <c r="K166" i="62"/>
  <c r="P166" i="62"/>
  <c r="M166" i="62"/>
  <c r="L166" i="62"/>
  <c r="J166" i="62"/>
  <c r="O166" i="62"/>
  <c r="P109" i="64"/>
  <c r="N109" i="64"/>
  <c r="L109" i="64"/>
  <c r="K109" i="64"/>
  <c r="I109" i="64"/>
  <c r="M109" i="64"/>
  <c r="J109" i="64"/>
  <c r="O109" i="64"/>
  <c r="K119" i="63"/>
  <c r="J119" i="63"/>
  <c r="I119" i="63"/>
  <c r="O119" i="63"/>
  <c r="N119" i="63"/>
  <c r="M119" i="63"/>
  <c r="P119" i="63"/>
  <c r="L119" i="63"/>
  <c r="P66" i="63"/>
  <c r="K66" i="63"/>
  <c r="I66" i="63"/>
  <c r="O66" i="63"/>
  <c r="J66" i="63"/>
  <c r="L66" i="63"/>
  <c r="M66" i="63"/>
  <c r="K175" i="63"/>
  <c r="I175" i="63"/>
  <c r="L175" i="63"/>
  <c r="J175" i="63"/>
  <c r="O175" i="63"/>
  <c r="N175" i="63"/>
  <c r="P175" i="63"/>
  <c r="P156" i="63"/>
  <c r="J156" i="63"/>
  <c r="N156" i="63"/>
  <c r="K156" i="63"/>
  <c r="I156" i="63"/>
  <c r="O156" i="63"/>
  <c r="L156" i="63"/>
  <c r="M156" i="63"/>
  <c r="I109" i="62"/>
  <c r="M109" i="62"/>
  <c r="J109" i="62"/>
  <c r="L109" i="62"/>
  <c r="N109" i="62"/>
  <c r="K109" i="62"/>
  <c r="P109" i="62"/>
  <c r="O109" i="62"/>
  <c r="J94" i="65"/>
  <c r="I94" i="65"/>
  <c r="O94" i="65"/>
  <c r="K94" i="65"/>
  <c r="M94" i="65"/>
  <c r="P94" i="65"/>
  <c r="N94" i="65"/>
  <c r="L94" i="65"/>
  <c r="I193" i="64"/>
  <c r="O193" i="64"/>
  <c r="J193" i="64"/>
  <c r="L193" i="64"/>
  <c r="P193" i="64"/>
  <c r="N193" i="64"/>
  <c r="K193" i="64"/>
  <c r="M193" i="64"/>
  <c r="N166" i="61"/>
  <c r="J166" i="61"/>
  <c r="P166" i="61"/>
  <c r="L166" i="61"/>
  <c r="O166" i="61"/>
  <c r="K166" i="61"/>
  <c r="M166" i="61"/>
  <c r="I166" i="61"/>
  <c r="N80" i="66"/>
  <c r="O80" i="66"/>
  <c r="J80" i="66"/>
  <c r="L80" i="66"/>
  <c r="M80" i="66"/>
  <c r="P80" i="66"/>
  <c r="K80" i="66"/>
  <c r="L60" i="64"/>
  <c r="M60" i="64"/>
  <c r="J60" i="64"/>
  <c r="I60" i="64"/>
  <c r="N60" i="64"/>
  <c r="K60" i="64"/>
  <c r="O60" i="64"/>
  <c r="P60" i="64"/>
  <c r="J178" i="64"/>
  <c r="L178" i="64"/>
  <c r="K178" i="64"/>
  <c r="N178" i="64"/>
  <c r="P178" i="64"/>
  <c r="M178" i="64"/>
  <c r="O178" i="64"/>
  <c r="N56" i="29"/>
  <c r="J56" i="29"/>
  <c r="O56" i="29"/>
  <c r="P56" i="29"/>
  <c r="I56" i="29"/>
  <c r="L56" i="29"/>
  <c r="M56" i="29"/>
  <c r="K56" i="29"/>
  <c r="J141" i="65"/>
  <c r="O141" i="65"/>
  <c r="K141" i="65"/>
  <c r="N141" i="65"/>
  <c r="M141" i="65"/>
  <c r="I141" i="65"/>
  <c r="P141" i="65"/>
  <c r="L141" i="65"/>
  <c r="L79" i="29"/>
  <c r="I79" i="29"/>
  <c r="M79" i="29"/>
  <c r="N79" i="29"/>
  <c r="O79" i="29"/>
  <c r="J79" i="29"/>
  <c r="K79" i="29"/>
  <c r="P79" i="29"/>
  <c r="L58" i="64"/>
  <c r="K58" i="64"/>
  <c r="J58" i="64"/>
  <c r="P58" i="64"/>
  <c r="I167" i="65"/>
  <c r="P167" i="65"/>
  <c r="N167" i="65"/>
  <c r="O167" i="65"/>
  <c r="J167" i="65"/>
  <c r="K167" i="65"/>
  <c r="M167" i="65"/>
  <c r="L167" i="65"/>
  <c r="M91" i="62"/>
  <c r="J91" i="62"/>
  <c r="P91" i="62"/>
  <c r="N91" i="62"/>
  <c r="K91" i="62"/>
  <c r="L91" i="62"/>
  <c r="L119" i="62"/>
  <c r="I119" i="62"/>
  <c r="J119" i="62"/>
  <c r="M69" i="64"/>
  <c r="O69" i="64"/>
  <c r="K69" i="64"/>
  <c r="P69" i="64"/>
  <c r="I69" i="64"/>
  <c r="L69" i="64"/>
  <c r="J69" i="64"/>
  <c r="N69" i="64"/>
  <c r="L72" i="63"/>
  <c r="K72" i="63"/>
  <c r="N72" i="63"/>
  <c r="O72" i="63"/>
  <c r="P72" i="63"/>
  <c r="J72" i="63"/>
  <c r="I72" i="63"/>
  <c r="O92" i="62"/>
  <c r="L92" i="62"/>
  <c r="K92" i="62"/>
  <c r="I178" i="62"/>
  <c r="N178" i="62"/>
  <c r="K178" i="62"/>
  <c r="J178" i="62"/>
  <c r="M178" i="62"/>
  <c r="P178" i="62"/>
  <c r="L178" i="62"/>
  <c r="J144" i="63"/>
  <c r="N144" i="63"/>
  <c r="P144" i="63"/>
  <c r="O144" i="63"/>
  <c r="M144" i="63"/>
  <c r="I144" i="63"/>
  <c r="K144" i="63"/>
  <c r="L144" i="63"/>
  <c r="M107" i="63"/>
  <c r="P107" i="63"/>
  <c r="N107" i="63"/>
  <c r="L107" i="63"/>
  <c r="K107" i="63"/>
  <c r="J107" i="63"/>
  <c r="O107" i="63"/>
  <c r="I107" i="63"/>
  <c r="K43" i="62"/>
  <c r="N43" i="62"/>
  <c r="O43" i="62"/>
  <c r="M43" i="62"/>
  <c r="J43" i="62"/>
  <c r="I43" i="62"/>
  <c r="P43" i="62"/>
  <c r="M90" i="62"/>
  <c r="I90" i="62"/>
  <c r="N90" i="62"/>
  <c r="L90" i="62"/>
  <c r="P90" i="62"/>
  <c r="K90" i="62"/>
  <c r="L96" i="64"/>
  <c r="N96" i="64"/>
  <c r="J96" i="64"/>
  <c r="K96" i="64"/>
  <c r="I96" i="64"/>
  <c r="M96" i="64"/>
  <c r="O96" i="64"/>
  <c r="P96" i="64"/>
  <c r="I164" i="64"/>
  <c r="O164" i="64"/>
  <c r="K164" i="64"/>
  <c r="M164" i="64"/>
  <c r="P164" i="64"/>
  <c r="N164" i="64"/>
  <c r="L164" i="64"/>
  <c r="O120" i="63"/>
  <c r="N120" i="63"/>
  <c r="K120" i="63"/>
  <c r="J120" i="63"/>
  <c r="L120" i="63"/>
  <c r="P120" i="63"/>
  <c r="M120" i="63"/>
  <c r="I120" i="63"/>
  <c r="P142" i="64"/>
  <c r="J142" i="64"/>
  <c r="I142" i="64"/>
  <c r="O142" i="64"/>
  <c r="K142" i="64"/>
  <c r="L142" i="64"/>
  <c r="L73" i="63"/>
  <c r="K73" i="63"/>
  <c r="O73" i="63"/>
  <c r="N73" i="63"/>
  <c r="I73" i="63"/>
  <c r="P73" i="63"/>
  <c r="M73" i="63"/>
  <c r="J73" i="63"/>
  <c r="P133" i="63"/>
  <c r="M133" i="63"/>
  <c r="N133" i="63"/>
  <c r="L133" i="63"/>
  <c r="K133" i="63"/>
  <c r="J133" i="63"/>
  <c r="I133" i="63"/>
  <c r="O133" i="63"/>
  <c r="I35" i="62"/>
  <c r="L35" i="62"/>
  <c r="O35" i="62"/>
  <c r="P35" i="62"/>
  <c r="J35" i="62"/>
  <c r="N35" i="62"/>
  <c r="M107" i="62"/>
  <c r="I107" i="62"/>
  <c r="P107" i="62"/>
  <c r="K107" i="62"/>
  <c r="N107" i="62"/>
  <c r="O107" i="62"/>
  <c r="J107" i="62"/>
  <c r="L107" i="62"/>
  <c r="K177" i="62"/>
  <c r="I177" i="62"/>
  <c r="J177" i="62"/>
  <c r="M177" i="62"/>
  <c r="P177" i="62"/>
  <c r="N177" i="62"/>
  <c r="O177" i="62"/>
  <c r="O42" i="65"/>
  <c r="L42" i="65"/>
  <c r="K42" i="65"/>
  <c r="M42" i="65"/>
  <c r="J42" i="65"/>
  <c r="P42" i="65"/>
  <c r="N42" i="65"/>
  <c r="I42" i="65"/>
  <c r="M153" i="63"/>
  <c r="J153" i="63"/>
  <c r="I153" i="63"/>
  <c r="O153" i="63"/>
  <c r="P153" i="63"/>
  <c r="K153" i="63"/>
  <c r="L153" i="63"/>
  <c r="N118" i="61"/>
  <c r="P118" i="61"/>
  <c r="J118" i="61"/>
  <c r="K118" i="61"/>
  <c r="I118" i="61"/>
  <c r="M118" i="61"/>
  <c r="L118" i="61"/>
  <c r="O118" i="61"/>
  <c r="I105" i="66"/>
  <c r="N105" i="66"/>
  <c r="J105" i="66"/>
  <c r="M105" i="66"/>
  <c r="P105" i="66"/>
  <c r="L105" i="66"/>
  <c r="O105" i="66"/>
  <c r="K105" i="66"/>
  <c r="O166" i="29"/>
  <c r="I166" i="29"/>
  <c r="N166" i="29"/>
  <c r="P166" i="29"/>
  <c r="K166" i="29"/>
  <c r="J166" i="29"/>
  <c r="M166" i="29"/>
  <c r="L166" i="29"/>
  <c r="J73" i="66"/>
  <c r="N73" i="66"/>
  <c r="L73" i="66"/>
  <c r="O73" i="66"/>
  <c r="K73" i="66"/>
  <c r="I73" i="66"/>
  <c r="P73" i="66"/>
  <c r="M73" i="66"/>
  <c r="K85" i="61"/>
  <c r="O85" i="61"/>
  <c r="I85" i="61"/>
  <c r="M85" i="61"/>
  <c r="P85" i="61"/>
  <c r="J85" i="61"/>
  <c r="L85" i="61"/>
  <c r="N85" i="61"/>
  <c r="M55" i="29"/>
  <c r="K55" i="29"/>
  <c r="L55" i="29"/>
  <c r="J55" i="29"/>
  <c r="N55" i="29"/>
  <c r="O55" i="29"/>
  <c r="I55" i="29"/>
  <c r="P55" i="29"/>
  <c r="M60" i="66"/>
  <c r="J60" i="66"/>
  <c r="L60" i="66"/>
  <c r="I60" i="66"/>
  <c r="N60" i="66"/>
  <c r="P60" i="66"/>
  <c r="O60" i="66"/>
  <c r="L128" i="64"/>
  <c r="J128" i="64"/>
  <c r="K128" i="64"/>
  <c r="I128" i="64"/>
  <c r="O128" i="64"/>
  <c r="N128" i="64"/>
  <c r="P128" i="64"/>
  <c r="M120" i="66"/>
  <c r="I120" i="66"/>
  <c r="J120" i="66"/>
  <c r="P120" i="66"/>
  <c r="K120" i="66"/>
  <c r="L120" i="66"/>
  <c r="O120" i="66"/>
  <c r="N120" i="66"/>
  <c r="L44" i="29"/>
  <c r="I44" i="29"/>
  <c r="P44" i="29"/>
  <c r="J44" i="29"/>
  <c r="O44" i="29"/>
  <c r="M44" i="29"/>
  <c r="N44" i="29"/>
  <c r="K44" i="29"/>
  <c r="O212" i="29"/>
  <c r="I212" i="29"/>
  <c r="J212" i="29"/>
  <c r="M212" i="29"/>
  <c r="N212" i="29"/>
  <c r="L212" i="29"/>
  <c r="P212" i="29"/>
  <c r="K212" i="29"/>
  <c r="O117" i="29"/>
  <c r="L117" i="29"/>
  <c r="N117" i="29"/>
  <c r="M117" i="29"/>
  <c r="K117" i="29"/>
  <c r="P117" i="29"/>
  <c r="I117" i="29"/>
  <c r="J117" i="29"/>
  <c r="I103" i="63"/>
  <c r="P103" i="63"/>
  <c r="N103" i="63"/>
  <c r="K103" i="63"/>
  <c r="M103" i="63"/>
  <c r="O103" i="63"/>
  <c r="L103" i="63"/>
  <c r="M166" i="63"/>
  <c r="O166" i="63"/>
  <c r="K166" i="63"/>
  <c r="N166" i="63"/>
  <c r="P166" i="63"/>
  <c r="L166" i="63"/>
  <c r="J166" i="63"/>
  <c r="I166" i="63"/>
  <c r="M85" i="62"/>
  <c r="P85" i="62"/>
  <c r="O85" i="62"/>
  <c r="N85" i="62"/>
  <c r="K85" i="62"/>
  <c r="I85" i="62"/>
  <c r="L85" i="62"/>
  <c r="J85" i="62"/>
  <c r="I47" i="61"/>
  <c r="P47" i="61"/>
  <c r="J47" i="61"/>
  <c r="O47" i="61"/>
  <c r="M47" i="61"/>
  <c r="N47" i="61"/>
  <c r="K47" i="61"/>
  <c r="K126" i="65"/>
  <c r="M126" i="65"/>
  <c r="O126" i="65"/>
  <c r="I126" i="65"/>
  <c r="L126" i="65"/>
  <c r="N126" i="65"/>
  <c r="P126" i="65"/>
  <c r="J126" i="65"/>
  <c r="I138" i="65"/>
  <c r="K138" i="65"/>
  <c r="P138" i="65"/>
  <c r="O138" i="65"/>
  <c r="J138" i="65"/>
  <c r="M138" i="65"/>
  <c r="N138" i="65"/>
  <c r="L138" i="65"/>
  <c r="J156" i="62"/>
  <c r="P156" i="62"/>
  <c r="L156" i="62"/>
  <c r="M156" i="62"/>
  <c r="O156" i="62"/>
  <c r="K156" i="62"/>
  <c r="I156" i="62"/>
  <c r="I33" i="61"/>
  <c r="L33" i="61"/>
  <c r="P33" i="61"/>
  <c r="N33" i="61"/>
  <c r="K33" i="61"/>
  <c r="J33" i="61"/>
  <c r="M33" i="61"/>
  <c r="P47" i="66"/>
  <c r="O47" i="66"/>
  <c r="L47" i="66"/>
  <c r="J47" i="66"/>
  <c r="K47" i="66"/>
  <c r="M47" i="66"/>
  <c r="I47" i="66"/>
  <c r="K190" i="61"/>
  <c r="O190" i="61"/>
  <c r="M190" i="61"/>
  <c r="N190" i="61"/>
  <c r="J190" i="61"/>
  <c r="L190" i="61"/>
  <c r="I190" i="61"/>
  <c r="P190" i="61"/>
  <c r="L46" i="63"/>
  <c r="M46" i="63"/>
  <c r="N46" i="63"/>
  <c r="O46" i="63"/>
  <c r="P46" i="63"/>
  <c r="I46" i="63"/>
  <c r="J46" i="63"/>
  <c r="L117" i="62"/>
  <c r="N117" i="62"/>
  <c r="I117" i="62"/>
  <c r="M117" i="62"/>
  <c r="K117" i="62"/>
  <c r="O117" i="62"/>
  <c r="P117" i="62"/>
  <c r="J117" i="62"/>
  <c r="O131" i="61"/>
  <c r="M131" i="61"/>
  <c r="J131" i="61"/>
  <c r="N131" i="61"/>
  <c r="L131" i="61"/>
  <c r="K131" i="61"/>
  <c r="P131" i="61"/>
  <c r="I131" i="61"/>
  <c r="K169" i="65"/>
  <c r="I169" i="65"/>
  <c r="P169" i="65"/>
  <c r="L169" i="65"/>
  <c r="N169" i="65"/>
  <c r="J169" i="65"/>
  <c r="O169" i="65"/>
  <c r="M169" i="65"/>
  <c r="O201" i="29"/>
  <c r="K201" i="29"/>
  <c r="L201" i="29"/>
  <c r="N201" i="29"/>
  <c r="J201" i="29"/>
  <c r="I201" i="29"/>
  <c r="P201" i="29"/>
  <c r="M201" i="29"/>
  <c r="AD80" i="65"/>
  <c r="AE80" i="65"/>
  <c r="AC81" i="65"/>
  <c r="AE140" i="65"/>
  <c r="AD140" i="65"/>
  <c r="AC141" i="65"/>
  <c r="AC189" i="64"/>
  <c r="AD188" i="64"/>
  <c r="AE188" i="64"/>
  <c r="AC142" i="62"/>
  <c r="AD141" i="62"/>
  <c r="AE141" i="62"/>
  <c r="W138" i="61"/>
  <c r="W81" i="61"/>
  <c r="W31" i="61"/>
  <c r="W116" i="61"/>
  <c r="W166" i="64"/>
  <c r="AC153" i="66"/>
  <c r="AD152" i="66"/>
  <c r="AE152" i="66"/>
  <c r="D152" i="66"/>
  <c r="Z152" i="66"/>
  <c r="D114" i="29"/>
  <c r="Z114" i="29"/>
  <c r="Z59" i="65"/>
  <c r="D59" i="65"/>
  <c r="D44" i="64"/>
  <c r="Z44" i="64"/>
  <c r="Z203" i="64"/>
  <c r="D203" i="64"/>
  <c r="Z138" i="63"/>
  <c r="D138" i="63"/>
  <c r="D31" i="62"/>
  <c r="Z31" i="62"/>
  <c r="D127" i="62"/>
  <c r="Z127" i="62"/>
  <c r="Z37" i="61"/>
  <c r="D37" i="61"/>
  <c r="D143" i="61"/>
  <c r="Z143" i="61"/>
  <c r="D215" i="61"/>
  <c r="Z215" i="61"/>
  <c r="Z46" i="29"/>
  <c r="D46" i="29"/>
  <c r="Z71" i="29"/>
  <c r="D71" i="29"/>
  <c r="Z36" i="65"/>
  <c r="D36" i="65"/>
  <c r="Z82" i="64"/>
  <c r="D82" i="64"/>
  <c r="Z104" i="63"/>
  <c r="D104" i="63"/>
  <c r="D204" i="63"/>
  <c r="Z204" i="63"/>
  <c r="D103" i="62"/>
  <c r="Z103" i="62"/>
  <c r="Z216" i="62"/>
  <c r="D216" i="62"/>
  <c r="Z96" i="61"/>
  <c r="D96" i="61"/>
  <c r="D211" i="61"/>
  <c r="Z211" i="61"/>
  <c r="Z84" i="29"/>
  <c r="D84" i="29"/>
  <c r="D80" i="65"/>
  <c r="Z80" i="65"/>
  <c r="D59" i="64"/>
  <c r="Z59" i="64"/>
  <c r="Z211" i="64"/>
  <c r="D211" i="64"/>
  <c r="D151" i="63"/>
  <c r="Z151" i="63"/>
  <c r="D46" i="62"/>
  <c r="Z46" i="62"/>
  <c r="Z189" i="62"/>
  <c r="D189" i="62"/>
  <c r="D90" i="61"/>
  <c r="Z90" i="61"/>
  <c r="Z165" i="61"/>
  <c r="D165" i="61"/>
  <c r="Z84" i="66"/>
  <c r="D84" i="66"/>
  <c r="D168" i="66"/>
  <c r="Z168" i="66"/>
  <c r="D141" i="66"/>
  <c r="Z141" i="66"/>
  <c r="Z155" i="64"/>
  <c r="D155" i="64"/>
  <c r="Z83" i="66"/>
  <c r="D83" i="66"/>
  <c r="D104" i="61"/>
  <c r="Z104" i="61"/>
  <c r="Z217" i="66"/>
  <c r="D217" i="66"/>
  <c r="Z192" i="66"/>
  <c r="D192" i="66"/>
  <c r="D175" i="66"/>
  <c r="Z175" i="66"/>
  <c r="D139" i="66"/>
  <c r="Z139" i="66"/>
  <c r="D163" i="61"/>
  <c r="Z163" i="61"/>
  <c r="D202" i="62"/>
  <c r="Z202" i="62"/>
  <c r="Z139" i="62"/>
  <c r="D139" i="62"/>
  <c r="Z178" i="66"/>
  <c r="D178" i="66"/>
  <c r="Z153" i="66"/>
  <c r="D153" i="66"/>
  <c r="Z140" i="66"/>
  <c r="D140" i="66"/>
  <c r="Z115" i="66"/>
  <c r="D115" i="66"/>
  <c r="Z55" i="66"/>
  <c r="D55" i="66"/>
  <c r="Z213" i="66"/>
  <c r="D213" i="66"/>
  <c r="Z199" i="66"/>
  <c r="D199" i="66"/>
  <c r="Z181" i="66"/>
  <c r="D181" i="66"/>
  <c r="D150" i="66"/>
  <c r="Z150" i="66"/>
  <c r="D94" i="66"/>
  <c r="Z94" i="66"/>
  <c r="Z31" i="66"/>
  <c r="D31" i="66"/>
  <c r="D91" i="61"/>
  <c r="Z91" i="61"/>
  <c r="Z127" i="66"/>
  <c r="D127" i="66"/>
  <c r="Z104" i="66"/>
  <c r="D104" i="66"/>
  <c r="D69" i="66"/>
  <c r="Z69" i="66"/>
  <c r="D214" i="61"/>
  <c r="Z214" i="61"/>
  <c r="Z188" i="61"/>
  <c r="D188" i="61"/>
  <c r="Z126" i="61"/>
  <c r="D126" i="61"/>
  <c r="Z70" i="61"/>
  <c r="D70" i="61"/>
  <c r="Z211" i="62"/>
  <c r="D211" i="62"/>
  <c r="Z131" i="66"/>
  <c r="D131" i="66"/>
  <c r="Z109" i="66"/>
  <c r="D109" i="66"/>
  <c r="Z61" i="66"/>
  <c r="D61" i="66"/>
  <c r="D169" i="61"/>
  <c r="Z169" i="61"/>
  <c r="Z190" i="62"/>
  <c r="D190" i="62"/>
  <c r="Z47" i="62"/>
  <c r="D47" i="62"/>
  <c r="D119" i="61"/>
  <c r="Z119" i="61"/>
  <c r="Z60" i="61"/>
  <c r="D60" i="61"/>
  <c r="D169" i="62"/>
  <c r="Z169" i="62"/>
  <c r="Z94" i="62"/>
  <c r="D94" i="62"/>
  <c r="Z140" i="61"/>
  <c r="D140" i="61"/>
  <c r="Z102" i="61"/>
  <c r="D102" i="61"/>
  <c r="D49" i="61"/>
  <c r="Z49" i="61"/>
  <c r="Z217" i="62"/>
  <c r="D217" i="62"/>
  <c r="D187" i="62"/>
  <c r="Z187" i="62"/>
  <c r="D143" i="62"/>
  <c r="Z143" i="62"/>
  <c r="D78" i="62"/>
  <c r="Z78" i="62"/>
  <c r="Z96" i="65"/>
  <c r="D96" i="65"/>
  <c r="M56" i="66"/>
  <c r="P56" i="66"/>
  <c r="I56" i="66"/>
  <c r="L56" i="66"/>
  <c r="N56" i="66"/>
  <c r="K56" i="66"/>
  <c r="O56" i="66"/>
  <c r="I84" i="65"/>
  <c r="N84" i="65"/>
  <c r="M84" i="65"/>
  <c r="O84" i="65"/>
  <c r="J84" i="65"/>
  <c r="P84" i="65"/>
  <c r="L84" i="65"/>
  <c r="N36" i="64"/>
  <c r="K36" i="64"/>
  <c r="M36" i="64"/>
  <c r="I36" i="64"/>
  <c r="O36" i="64"/>
  <c r="P36" i="64"/>
  <c r="J36" i="64"/>
  <c r="M165" i="64"/>
  <c r="N165" i="64"/>
  <c r="I165" i="64"/>
  <c r="K165" i="64"/>
  <c r="P165" i="64"/>
  <c r="J165" i="64"/>
  <c r="L165" i="64"/>
  <c r="K42" i="63"/>
  <c r="O42" i="63"/>
  <c r="P42" i="63"/>
  <c r="M42" i="63"/>
  <c r="J42" i="63"/>
  <c r="N42" i="63"/>
  <c r="L42" i="63"/>
  <c r="AE72" i="63"/>
  <c r="AC73" i="63"/>
  <c r="AD72" i="63"/>
  <c r="AD84" i="64"/>
  <c r="AE84" i="64"/>
  <c r="AC85" i="64"/>
  <c r="AC37" i="62"/>
  <c r="AD36" i="62"/>
  <c r="AE36" i="62"/>
  <c r="AD181" i="64"/>
  <c r="AE181" i="64"/>
  <c r="AD205" i="64"/>
  <c r="AE205" i="64"/>
  <c r="AE36" i="64"/>
  <c r="AC37" i="64"/>
  <c r="AD36" i="64"/>
  <c r="AE217" i="62"/>
  <c r="AD217" i="62"/>
  <c r="AE204" i="65"/>
  <c r="AC205" i="65"/>
  <c r="AD204" i="65"/>
  <c r="AC85" i="29"/>
  <c r="AE84" i="29"/>
  <c r="AD84" i="29"/>
  <c r="AD217" i="63"/>
  <c r="AE217" i="63"/>
  <c r="AE105" i="61"/>
  <c r="AD105" i="61"/>
  <c r="AC106" i="61"/>
  <c r="AC72" i="66"/>
  <c r="AD71" i="66"/>
  <c r="AE71" i="66"/>
  <c r="AC120" i="29"/>
  <c r="AD119" i="29"/>
  <c r="AE119" i="29"/>
  <c r="AE179" i="29"/>
  <c r="AC180" i="29"/>
  <c r="AD179" i="29"/>
  <c r="AD44" i="63"/>
  <c r="AC45" i="63"/>
  <c r="AE44" i="63"/>
  <c r="AD212" i="65"/>
  <c r="AE212" i="65"/>
  <c r="AC213" i="65"/>
  <c r="AD200" i="63"/>
  <c r="AE200" i="63"/>
  <c r="AC201" i="63"/>
  <c r="AC189" i="63"/>
  <c r="AD188" i="63"/>
  <c r="AE188" i="63"/>
  <c r="W129" i="61"/>
  <c r="W105" i="61"/>
  <c r="W164" i="61"/>
  <c r="W104" i="64"/>
  <c r="W57" i="64"/>
  <c r="W34" i="64"/>
  <c r="D201" i="66"/>
  <c r="Z201" i="66"/>
  <c r="D126" i="29"/>
  <c r="Z126" i="29"/>
  <c r="Z115" i="65"/>
  <c r="D115" i="65"/>
  <c r="D79" i="64"/>
  <c r="Z79" i="64"/>
  <c r="D214" i="64"/>
  <c r="Z214" i="64"/>
  <c r="Z169" i="63"/>
  <c r="D169" i="63"/>
  <c r="D49" i="62"/>
  <c r="Z49" i="62"/>
  <c r="Z144" i="62"/>
  <c r="D144" i="62"/>
  <c r="Z67" i="61"/>
  <c r="D67" i="61"/>
  <c r="Z157" i="61"/>
  <c r="D157" i="61"/>
  <c r="Z34" i="66"/>
  <c r="D34" i="66"/>
  <c r="Z108" i="29"/>
  <c r="D108" i="29"/>
  <c r="D102" i="29"/>
  <c r="Z102" i="29"/>
  <c r="D73" i="65"/>
  <c r="Z73" i="65"/>
  <c r="D121" i="64"/>
  <c r="Z121" i="64"/>
  <c r="D130" i="63"/>
  <c r="Z130" i="63"/>
  <c r="D33" i="62"/>
  <c r="Z33" i="62"/>
  <c r="D129" i="62"/>
  <c r="Z129" i="62"/>
  <c r="Z45" i="61"/>
  <c r="D45" i="61"/>
  <c r="Z120" i="61"/>
  <c r="D120" i="61"/>
  <c r="Z216" i="61"/>
  <c r="D216" i="61"/>
  <c r="Z109" i="29"/>
  <c r="D109" i="29"/>
  <c r="Z142" i="65"/>
  <c r="D142" i="65"/>
  <c r="D92" i="64"/>
  <c r="Z92" i="64"/>
  <c r="D58" i="63"/>
  <c r="Z58" i="63"/>
  <c r="D176" i="63"/>
  <c r="Z176" i="63"/>
  <c r="Z68" i="62"/>
  <c r="D68" i="62"/>
  <c r="Z203" i="62"/>
  <c r="D203" i="62"/>
  <c r="D106" i="61"/>
  <c r="Z106" i="61"/>
  <c r="D198" i="61"/>
  <c r="Z198" i="61"/>
  <c r="D107" i="66"/>
  <c r="Z107" i="66"/>
  <c r="Z162" i="66"/>
  <c r="D162" i="66"/>
  <c r="Z128" i="66"/>
  <c r="D128" i="66"/>
  <c r="D205" i="66"/>
  <c r="Z205" i="66"/>
  <c r="Z68" i="66"/>
  <c r="D68" i="66"/>
  <c r="D179" i="66"/>
  <c r="Z179" i="66"/>
  <c r="D214" i="66"/>
  <c r="Z214" i="66"/>
  <c r="D190" i="66"/>
  <c r="Z190" i="66"/>
  <c r="D164" i="66"/>
  <c r="Z164" i="66"/>
  <c r="Z129" i="66"/>
  <c r="D129" i="66"/>
  <c r="Z155" i="61"/>
  <c r="D155" i="61"/>
  <c r="Z200" i="62"/>
  <c r="D200" i="62"/>
  <c r="D202" i="66"/>
  <c r="Z202" i="66"/>
  <c r="D169" i="66"/>
  <c r="Z169" i="66"/>
  <c r="Z151" i="66"/>
  <c r="D151" i="66"/>
  <c r="D138" i="66"/>
  <c r="Z138" i="66"/>
  <c r="Z82" i="66"/>
  <c r="D82" i="66"/>
  <c r="Z164" i="62"/>
  <c r="D164" i="62"/>
  <c r="D210" i="66"/>
  <c r="Z210" i="66"/>
  <c r="D193" i="66"/>
  <c r="Z193" i="66"/>
  <c r="Z176" i="66"/>
  <c r="D176" i="66"/>
  <c r="Z143" i="66"/>
  <c r="D143" i="66"/>
  <c r="Z54" i="66"/>
  <c r="D54" i="66"/>
  <c r="D189" i="61"/>
  <c r="Z189" i="61"/>
  <c r="D181" i="62"/>
  <c r="Z181" i="62"/>
  <c r="Z118" i="66"/>
  <c r="D118" i="66"/>
  <c r="D102" i="66"/>
  <c r="Z102" i="66"/>
  <c r="Z43" i="66"/>
  <c r="D43" i="66"/>
  <c r="Z202" i="61"/>
  <c r="D202" i="61"/>
  <c r="Z177" i="61"/>
  <c r="D177" i="61"/>
  <c r="D108" i="61"/>
  <c r="Z108" i="61"/>
  <c r="Z58" i="61"/>
  <c r="D58" i="61"/>
  <c r="Z120" i="62"/>
  <c r="D120" i="62"/>
  <c r="D126" i="66"/>
  <c r="Z126" i="66"/>
  <c r="Z106" i="66"/>
  <c r="D106" i="66"/>
  <c r="Z210" i="61"/>
  <c r="D210" i="61"/>
  <c r="D164" i="61"/>
  <c r="Z164" i="61"/>
  <c r="Z165" i="62"/>
  <c r="D165" i="62"/>
  <c r="Z36" i="62"/>
  <c r="D36" i="62"/>
  <c r="Z117" i="61"/>
  <c r="D117" i="61"/>
  <c r="Z54" i="61"/>
  <c r="D54" i="61"/>
  <c r="D155" i="62"/>
  <c r="Z155" i="62"/>
  <c r="Z72" i="62"/>
  <c r="D72" i="62"/>
  <c r="Z116" i="61"/>
  <c r="D116" i="61"/>
  <c r="Z93" i="61"/>
  <c r="D93" i="61"/>
  <c r="D46" i="61"/>
  <c r="Z46" i="61"/>
  <c r="D215" i="62"/>
  <c r="Z215" i="62"/>
  <c r="D179" i="62"/>
  <c r="Z179" i="62"/>
  <c r="D142" i="62"/>
  <c r="Z142" i="62"/>
  <c r="Z61" i="62"/>
  <c r="D61" i="62"/>
  <c r="K164" i="29"/>
  <c r="O164" i="29"/>
  <c r="P164" i="29"/>
  <c r="M164" i="29"/>
  <c r="L164" i="29"/>
  <c r="I164" i="29"/>
  <c r="N164" i="29"/>
  <c r="J164" i="29"/>
  <c r="M56" i="65"/>
  <c r="K56" i="65"/>
  <c r="N56" i="65"/>
  <c r="P56" i="65"/>
  <c r="O56" i="65"/>
  <c r="L56" i="65"/>
  <c r="J56" i="65"/>
  <c r="O139" i="61"/>
  <c r="P139" i="61"/>
  <c r="M139" i="61"/>
  <c r="J139" i="61"/>
  <c r="N139" i="61"/>
  <c r="I139" i="61"/>
  <c r="K139" i="61"/>
  <c r="L139" i="61"/>
  <c r="N46" i="65"/>
  <c r="M46" i="65"/>
  <c r="K46" i="65"/>
  <c r="P46" i="65"/>
  <c r="L46" i="65"/>
  <c r="I46" i="65"/>
  <c r="J46" i="65"/>
  <c r="O46" i="65"/>
  <c r="AD61" i="63"/>
  <c r="AE61" i="63"/>
  <c r="AC214" i="64"/>
  <c r="AD213" i="64"/>
  <c r="AE213" i="64"/>
  <c r="AC46" i="61"/>
  <c r="AD45" i="61"/>
  <c r="AE45" i="61"/>
  <c r="AE190" i="62"/>
  <c r="AC191" i="62"/>
  <c r="AD190" i="62"/>
  <c r="AC193" i="65"/>
  <c r="AE192" i="65"/>
  <c r="AD192" i="65"/>
  <c r="AD80" i="63"/>
  <c r="AE80" i="63"/>
  <c r="AC81" i="63"/>
  <c r="AC57" i="61"/>
  <c r="AE56" i="61"/>
  <c r="AD56" i="61"/>
  <c r="AD32" i="61"/>
  <c r="AE32" i="61"/>
  <c r="AC33" i="61"/>
  <c r="AC153" i="61"/>
  <c r="AE152" i="61"/>
  <c r="AD152" i="61"/>
  <c r="AD104" i="66"/>
  <c r="AE104" i="66"/>
  <c r="AC105" i="66"/>
  <c r="W54" i="61"/>
  <c r="W189" i="61"/>
  <c r="W174" i="61"/>
  <c r="W44" i="61"/>
  <c r="W205" i="61"/>
  <c r="W191" i="64"/>
  <c r="W155" i="64"/>
  <c r="D42" i="61"/>
  <c r="Z42" i="61"/>
  <c r="D204" i="66"/>
  <c r="Z204" i="66"/>
  <c r="Z167" i="29"/>
  <c r="D167" i="29"/>
  <c r="D174" i="65"/>
  <c r="Z174" i="65"/>
  <c r="Z118" i="64"/>
  <c r="D118" i="64"/>
  <c r="D82" i="63"/>
  <c r="Z82" i="63"/>
  <c r="D186" i="63"/>
  <c r="Z186" i="63"/>
  <c r="Z73" i="62"/>
  <c r="D73" i="62"/>
  <c r="Z186" i="62"/>
  <c r="D186" i="62"/>
  <c r="Z82" i="61"/>
  <c r="D82" i="61"/>
  <c r="Z179" i="61"/>
  <c r="D179" i="61"/>
  <c r="D49" i="66"/>
  <c r="Z49" i="66"/>
  <c r="D166" i="66"/>
  <c r="Z166" i="66"/>
  <c r="Z145" i="29"/>
  <c r="D145" i="29"/>
  <c r="Z130" i="65"/>
  <c r="D130" i="65"/>
  <c r="D167" i="64"/>
  <c r="Z167" i="64"/>
  <c r="Z139" i="63"/>
  <c r="D139" i="63"/>
  <c r="Z55" i="62"/>
  <c r="D55" i="62"/>
  <c r="D152" i="62"/>
  <c r="Z152" i="62"/>
  <c r="Z69" i="61"/>
  <c r="D69" i="61"/>
  <c r="D132" i="61"/>
  <c r="Z132" i="61"/>
  <c r="Z120" i="29"/>
  <c r="D120" i="29"/>
  <c r="D156" i="29"/>
  <c r="Z156" i="29"/>
  <c r="Z181" i="65"/>
  <c r="D181" i="65"/>
  <c r="Z126" i="64"/>
  <c r="D126" i="64"/>
  <c r="Z92" i="63"/>
  <c r="D92" i="63"/>
  <c r="Z188" i="63"/>
  <c r="D188" i="63"/>
  <c r="Z115" i="62"/>
  <c r="D115" i="62"/>
  <c r="D57" i="61"/>
  <c r="Z57" i="61"/>
  <c r="D127" i="61"/>
  <c r="Z127" i="61"/>
  <c r="Z30" i="66"/>
  <c r="D30" i="66"/>
  <c r="D91" i="29"/>
  <c r="Z91" i="29"/>
  <c r="Z154" i="66"/>
  <c r="D154" i="66"/>
  <c r="Z67" i="66"/>
  <c r="D67" i="66"/>
  <c r="Z177" i="66"/>
  <c r="D177" i="66"/>
  <c r="Z204" i="61"/>
  <c r="D204" i="61"/>
  <c r="Z85" i="66"/>
  <c r="D85" i="66"/>
  <c r="Z212" i="66"/>
  <c r="D212" i="66"/>
  <c r="D188" i="66"/>
  <c r="Z188" i="66"/>
  <c r="D163" i="66"/>
  <c r="Z163" i="66"/>
  <c r="D103" i="66"/>
  <c r="Z103" i="66"/>
  <c r="Z55" i="61"/>
  <c r="D55" i="61"/>
  <c r="Z163" i="62"/>
  <c r="D163" i="62"/>
  <c r="Z186" i="66"/>
  <c r="D186" i="66"/>
  <c r="D167" i="66"/>
  <c r="Z167" i="66"/>
  <c r="Z145" i="66"/>
  <c r="D145" i="66"/>
  <c r="D132" i="66"/>
  <c r="Z132" i="66"/>
  <c r="Z72" i="66"/>
  <c r="D72" i="66"/>
  <c r="Z216" i="66"/>
  <c r="D216" i="66"/>
  <c r="D203" i="66"/>
  <c r="Z203" i="66"/>
  <c r="Z191" i="66"/>
  <c r="D191" i="66"/>
  <c r="Z174" i="66"/>
  <c r="D174" i="66"/>
  <c r="Z130" i="66"/>
  <c r="D130" i="66"/>
  <c r="Z45" i="66"/>
  <c r="D45" i="66"/>
  <c r="D130" i="61"/>
  <c r="Z130" i="61"/>
  <c r="D126" i="62"/>
  <c r="Z126" i="62"/>
  <c r="D116" i="66"/>
  <c r="Z116" i="66"/>
  <c r="Z78" i="66"/>
  <c r="D78" i="66"/>
  <c r="D35" i="66"/>
  <c r="Z35" i="66"/>
  <c r="Z200" i="61"/>
  <c r="D200" i="61"/>
  <c r="D167" i="61"/>
  <c r="Z167" i="61"/>
  <c r="Z105" i="61"/>
  <c r="D105" i="61"/>
  <c r="D44" i="61"/>
  <c r="Z44" i="61"/>
  <c r="Z104" i="62"/>
  <c r="D104" i="62"/>
  <c r="Z121" i="66"/>
  <c r="D121" i="66"/>
  <c r="Z92" i="66"/>
  <c r="D92" i="66"/>
  <c r="Z203" i="61"/>
  <c r="D203" i="61"/>
  <c r="D138" i="61"/>
  <c r="Z138" i="61"/>
  <c r="Z96" i="62"/>
  <c r="D96" i="62"/>
  <c r="D152" i="61"/>
  <c r="Z152" i="61"/>
  <c r="D97" i="61"/>
  <c r="Z97" i="61"/>
  <c r="Z34" i="61"/>
  <c r="D34" i="61"/>
  <c r="D132" i="62"/>
  <c r="Z132" i="62"/>
  <c r="Z152" i="63"/>
  <c r="D152" i="63"/>
  <c r="Z115" i="61"/>
  <c r="D115" i="61"/>
  <c r="Z92" i="61"/>
  <c r="D92" i="61"/>
  <c r="D31" i="61"/>
  <c r="Z31" i="61"/>
  <c r="Z212" i="62"/>
  <c r="D212" i="62"/>
  <c r="D150" i="62"/>
  <c r="Z150" i="62"/>
  <c r="D141" i="62"/>
  <c r="Z141" i="62"/>
  <c r="D58" i="62"/>
  <c r="Z58" i="62"/>
  <c r="J192" i="63"/>
  <c r="K192" i="63"/>
  <c r="N192" i="63"/>
  <c r="I192" i="63"/>
  <c r="P192" i="63"/>
  <c r="M192" i="63"/>
  <c r="L192" i="63"/>
  <c r="O192" i="63"/>
  <c r="K55" i="64"/>
  <c r="M55" i="64"/>
  <c r="N55" i="64"/>
  <c r="I55" i="64"/>
  <c r="P55" i="64"/>
  <c r="L55" i="64"/>
  <c r="J55" i="64"/>
  <c r="N191" i="62"/>
  <c r="J191" i="62"/>
  <c r="O191" i="62"/>
  <c r="L191" i="62"/>
  <c r="M191" i="62"/>
  <c r="P191" i="62"/>
  <c r="I191" i="62"/>
  <c r="K191" i="62"/>
  <c r="K199" i="64"/>
  <c r="M199" i="64"/>
  <c r="P199" i="64"/>
  <c r="O199" i="64"/>
  <c r="L199" i="64"/>
  <c r="N199" i="64"/>
  <c r="I199" i="64"/>
  <c r="N174" i="29"/>
  <c r="L174" i="29"/>
  <c r="P174" i="29"/>
  <c r="I174" i="29"/>
  <c r="O174" i="29"/>
  <c r="M174" i="29"/>
  <c r="K174" i="29"/>
  <c r="J174" i="29"/>
  <c r="AD205" i="66"/>
  <c r="AE205" i="66"/>
  <c r="AD48" i="64"/>
  <c r="AE48" i="64"/>
  <c r="AC49" i="64"/>
  <c r="AC157" i="65"/>
  <c r="AD156" i="65"/>
  <c r="AE156" i="65"/>
  <c r="AC120" i="65"/>
  <c r="AD119" i="65"/>
  <c r="AE119" i="65"/>
  <c r="AE167" i="62"/>
  <c r="AD167" i="62"/>
  <c r="AC168" i="62"/>
  <c r="AC168" i="65"/>
  <c r="AD167" i="65"/>
  <c r="AE167" i="65"/>
  <c r="AD56" i="64"/>
  <c r="AE56" i="64"/>
  <c r="AC57" i="64"/>
  <c r="AE177" i="61"/>
  <c r="AC178" i="61"/>
  <c r="AD177" i="61"/>
  <c r="W92" i="61"/>
  <c r="W213" i="61"/>
  <c r="W68" i="61"/>
  <c r="W178" i="64"/>
  <c r="AD56" i="66"/>
  <c r="AE56" i="66"/>
  <c r="AC57" i="66"/>
  <c r="AE81" i="66"/>
  <c r="AC82" i="66"/>
  <c r="AD81" i="66"/>
  <c r="D191" i="61"/>
  <c r="Z191" i="61"/>
  <c r="Z214" i="29"/>
  <c r="D214" i="29"/>
  <c r="D215" i="29"/>
  <c r="Z215" i="29"/>
  <c r="D191" i="65"/>
  <c r="Z191" i="65"/>
  <c r="D154" i="64"/>
  <c r="Z154" i="64"/>
  <c r="Z118" i="63"/>
  <c r="D118" i="63"/>
  <c r="Z193" i="63"/>
  <c r="D193" i="63"/>
  <c r="D93" i="62"/>
  <c r="Z93" i="62"/>
  <c r="Z198" i="62"/>
  <c r="D198" i="62"/>
  <c r="D129" i="61"/>
  <c r="Z129" i="61"/>
  <c r="Z201" i="61"/>
  <c r="D201" i="61"/>
  <c r="Z96" i="66"/>
  <c r="D96" i="66"/>
  <c r="Z49" i="29"/>
  <c r="D49" i="29"/>
  <c r="D199" i="29"/>
  <c r="Z199" i="29"/>
  <c r="Z56" i="64"/>
  <c r="D56" i="64"/>
  <c r="Z56" i="63"/>
  <c r="D56" i="63"/>
  <c r="D174" i="63"/>
  <c r="Z174" i="63"/>
  <c r="D79" i="62"/>
  <c r="Z79" i="62"/>
  <c r="Z201" i="62"/>
  <c r="D201" i="62"/>
  <c r="D84" i="61"/>
  <c r="Z84" i="61"/>
  <c r="D187" i="61"/>
  <c r="Z187" i="61"/>
  <c r="D58" i="29"/>
  <c r="Z58" i="29"/>
  <c r="Z203" i="29"/>
  <c r="D203" i="29"/>
  <c r="D216" i="65"/>
  <c r="Z216" i="65"/>
  <c r="D177" i="64"/>
  <c r="Z177" i="64"/>
  <c r="Z108" i="63"/>
  <c r="D108" i="63"/>
  <c r="Z216" i="63"/>
  <c r="D216" i="63"/>
  <c r="Z131" i="62"/>
  <c r="D131" i="62"/>
  <c r="D73" i="61"/>
  <c r="Z73" i="61"/>
  <c r="Z145" i="61"/>
  <c r="D145" i="61"/>
  <c r="D44" i="66"/>
  <c r="Z44" i="66"/>
  <c r="Z198" i="66"/>
  <c r="D198" i="66"/>
  <c r="D144" i="66"/>
  <c r="Z144" i="66"/>
  <c r="Z214" i="63"/>
  <c r="D214" i="63"/>
  <c r="D156" i="66"/>
  <c r="Z156" i="66"/>
  <c r="D121" i="61"/>
  <c r="Z121" i="61"/>
  <c r="Z180" i="61"/>
  <c r="D180" i="61"/>
  <c r="D211" i="66"/>
  <c r="Z211" i="66"/>
  <c r="Z187" i="66"/>
  <c r="D187" i="66"/>
  <c r="D157" i="66"/>
  <c r="Z157" i="66"/>
  <c r="Z90" i="66"/>
  <c r="D90" i="66"/>
  <c r="Z205" i="62"/>
  <c r="D205" i="62"/>
  <c r="Z157" i="62"/>
  <c r="D157" i="62"/>
  <c r="D180" i="66"/>
  <c r="Z180" i="66"/>
  <c r="D155" i="66"/>
  <c r="Z155" i="66"/>
  <c r="D142" i="66"/>
  <c r="Z142" i="66"/>
  <c r="D117" i="66"/>
  <c r="Z117" i="66"/>
  <c r="D58" i="66"/>
  <c r="Z58" i="66"/>
  <c r="Z215" i="66"/>
  <c r="D215" i="66"/>
  <c r="D200" i="66"/>
  <c r="Z200" i="66"/>
  <c r="D189" i="66"/>
  <c r="Z189" i="66"/>
  <c r="D165" i="66"/>
  <c r="Z165" i="66"/>
  <c r="Z97" i="66"/>
  <c r="D97" i="66"/>
  <c r="Z33" i="66"/>
  <c r="D33" i="66"/>
  <c r="Z95" i="61"/>
  <c r="D95" i="61"/>
  <c r="D49" i="63"/>
  <c r="Z49" i="63"/>
  <c r="D114" i="66"/>
  <c r="Z114" i="66"/>
  <c r="D71" i="66"/>
  <c r="Z71" i="66"/>
  <c r="D217" i="61"/>
  <c r="Z217" i="61"/>
  <c r="Z192" i="61"/>
  <c r="D192" i="61"/>
  <c r="D162" i="61"/>
  <c r="Z162" i="61"/>
  <c r="Z83" i="61"/>
  <c r="D83" i="61"/>
  <c r="D36" i="61"/>
  <c r="Z36" i="61"/>
  <c r="D133" i="66"/>
  <c r="Z133" i="66"/>
  <c r="D119" i="66"/>
  <c r="Z119" i="66"/>
  <c r="Z91" i="66"/>
  <c r="D91" i="66"/>
  <c r="D174" i="61"/>
  <c r="Z174" i="61"/>
  <c r="Z79" i="61"/>
  <c r="D79" i="61"/>
  <c r="Z80" i="62"/>
  <c r="D80" i="62"/>
  <c r="Z128" i="61"/>
  <c r="D128" i="61"/>
  <c r="D81" i="61"/>
  <c r="Z81" i="61"/>
  <c r="D188" i="62"/>
  <c r="Z188" i="62"/>
  <c r="D121" i="62"/>
  <c r="Z121" i="62"/>
  <c r="Z150" i="61"/>
  <c r="D150" i="61"/>
  <c r="Z103" i="61"/>
  <c r="D103" i="61"/>
  <c r="D72" i="61"/>
  <c r="Z72" i="61"/>
  <c r="D30" i="61"/>
  <c r="Z30" i="61"/>
  <c r="D192" i="62"/>
  <c r="Z192" i="62"/>
  <c r="D145" i="62"/>
  <c r="Z145" i="62"/>
  <c r="Z116" i="62"/>
  <c r="D116" i="62"/>
  <c r="D45" i="62"/>
  <c r="Z45" i="62"/>
  <c r="J36" i="66"/>
  <c r="O36" i="66"/>
  <c r="P36" i="66"/>
  <c r="L36" i="66"/>
  <c r="M36" i="66"/>
  <c r="N36" i="66"/>
  <c r="I36" i="66"/>
  <c r="P83" i="62"/>
  <c r="J83" i="62"/>
  <c r="I83" i="62"/>
  <c r="O83" i="62"/>
  <c r="M83" i="62"/>
  <c r="K83" i="62"/>
  <c r="L83" i="62"/>
  <c r="N83" i="62"/>
  <c r="AD97" i="64"/>
  <c r="AE97" i="64"/>
  <c r="AE73" i="61"/>
  <c r="AD73" i="61"/>
  <c r="AD181" i="62"/>
  <c r="AE181" i="62"/>
  <c r="AD72" i="65"/>
  <c r="AE72" i="65"/>
  <c r="AC73" i="65"/>
  <c r="M33" i="65"/>
  <c r="L33" i="65"/>
  <c r="K33" i="65"/>
  <c r="P33" i="65"/>
  <c r="J33" i="65"/>
  <c r="O33" i="65"/>
  <c r="I33" i="65"/>
  <c r="J139" i="64"/>
  <c r="I139" i="64"/>
  <c r="N139" i="64"/>
  <c r="P139" i="64"/>
  <c r="L139" i="64"/>
  <c r="M139" i="64"/>
  <c r="O139" i="64"/>
  <c r="AC96" i="62"/>
  <c r="AD95" i="62"/>
  <c r="AE95" i="62"/>
  <c r="U9" i="65" l="1"/>
  <c r="Q9" i="65" s="1"/>
  <c r="L103" i="61"/>
  <c r="P103" i="61"/>
  <c r="J103" i="61"/>
  <c r="M103" i="61"/>
  <c r="N103" i="61"/>
  <c r="K103" i="61"/>
  <c r="O103" i="61"/>
  <c r="N80" i="62"/>
  <c r="I80" i="62"/>
  <c r="P80" i="62"/>
  <c r="K80" i="62"/>
  <c r="L80" i="62"/>
  <c r="O80" i="62"/>
  <c r="P95" i="61"/>
  <c r="O95" i="61"/>
  <c r="I95" i="61"/>
  <c r="K95" i="61"/>
  <c r="L95" i="61"/>
  <c r="J95" i="61"/>
  <c r="M95" i="61"/>
  <c r="N95" i="61"/>
  <c r="N97" i="66"/>
  <c r="P97" i="66"/>
  <c r="I97" i="66"/>
  <c r="K97" i="66"/>
  <c r="L97" i="66"/>
  <c r="M97" i="66"/>
  <c r="J97" i="66"/>
  <c r="O97" i="66"/>
  <c r="M215" i="66"/>
  <c r="L215" i="66"/>
  <c r="K215" i="66"/>
  <c r="I215" i="66"/>
  <c r="O215" i="66"/>
  <c r="P215" i="66"/>
  <c r="N215" i="66"/>
  <c r="J215" i="66"/>
  <c r="O157" i="62"/>
  <c r="J157" i="62"/>
  <c r="K157" i="62"/>
  <c r="M157" i="62"/>
  <c r="L157" i="62"/>
  <c r="I157" i="62"/>
  <c r="N157" i="62"/>
  <c r="P157" i="62"/>
  <c r="J90" i="66"/>
  <c r="K90" i="66"/>
  <c r="M90" i="66"/>
  <c r="L90" i="66"/>
  <c r="I90" i="66"/>
  <c r="O90" i="66"/>
  <c r="P90" i="66"/>
  <c r="I187" i="66"/>
  <c r="J187" i="66"/>
  <c r="M187" i="66"/>
  <c r="P187" i="66"/>
  <c r="K187" i="66"/>
  <c r="L187" i="66"/>
  <c r="N187" i="66"/>
  <c r="O187" i="66"/>
  <c r="K180" i="61"/>
  <c r="M180" i="61"/>
  <c r="P180" i="61"/>
  <c r="N180" i="61"/>
  <c r="I180" i="61"/>
  <c r="O180" i="61"/>
  <c r="L180" i="61"/>
  <c r="J180" i="61"/>
  <c r="J216" i="63"/>
  <c r="K216" i="63"/>
  <c r="M216" i="63"/>
  <c r="L216" i="63"/>
  <c r="O216" i="63"/>
  <c r="I216" i="63"/>
  <c r="P216" i="63"/>
  <c r="N216" i="63"/>
  <c r="K203" i="29"/>
  <c r="J203" i="29"/>
  <c r="O203" i="29"/>
  <c r="M203" i="29"/>
  <c r="L203" i="29"/>
  <c r="I203" i="29"/>
  <c r="N203" i="29"/>
  <c r="P203" i="29"/>
  <c r="J201" i="62"/>
  <c r="N201" i="62"/>
  <c r="M201" i="62"/>
  <c r="O201" i="62"/>
  <c r="P201" i="62"/>
  <c r="I201" i="62"/>
  <c r="L201" i="62"/>
  <c r="M56" i="64"/>
  <c r="K56" i="64"/>
  <c r="N56" i="64"/>
  <c r="L56" i="64"/>
  <c r="I56" i="64"/>
  <c r="O56" i="64"/>
  <c r="P56" i="64"/>
  <c r="J49" i="29"/>
  <c r="O49" i="29"/>
  <c r="P49" i="29"/>
  <c r="M49" i="29"/>
  <c r="L49" i="29"/>
  <c r="N49" i="29"/>
  <c r="I49" i="29"/>
  <c r="K49" i="29"/>
  <c r="J201" i="61"/>
  <c r="O201" i="61"/>
  <c r="M201" i="61"/>
  <c r="L201" i="61"/>
  <c r="P201" i="61"/>
  <c r="K201" i="61"/>
  <c r="I201" i="61"/>
  <c r="N201" i="61"/>
  <c r="O198" i="62"/>
  <c r="K198" i="62"/>
  <c r="P198" i="62"/>
  <c r="I198" i="62"/>
  <c r="L198" i="62"/>
  <c r="M198" i="62"/>
  <c r="N198" i="62"/>
  <c r="L193" i="63"/>
  <c r="P193" i="63"/>
  <c r="J193" i="63"/>
  <c r="O193" i="63"/>
  <c r="K193" i="63"/>
  <c r="I193" i="63"/>
  <c r="M193" i="63"/>
  <c r="N193" i="63"/>
  <c r="AC58" i="66"/>
  <c r="AD57" i="66"/>
  <c r="AE57" i="66"/>
  <c r="AC179" i="61"/>
  <c r="AD178" i="61"/>
  <c r="AE178" i="61"/>
  <c r="AE168" i="65"/>
  <c r="AC169" i="65"/>
  <c r="AD168" i="65"/>
  <c r="U10" i="29"/>
  <c r="Q10" i="29" s="1"/>
  <c r="P58" i="62"/>
  <c r="O58" i="62"/>
  <c r="K58" i="62"/>
  <c r="N58" i="62"/>
  <c r="I58" i="62"/>
  <c r="M58" i="62"/>
  <c r="J58" i="62"/>
  <c r="K150" i="62"/>
  <c r="J150" i="62"/>
  <c r="N150" i="62"/>
  <c r="L150" i="62"/>
  <c r="P150" i="62"/>
  <c r="I150" i="62"/>
  <c r="O150" i="62"/>
  <c r="I31" i="61"/>
  <c r="P31" i="61"/>
  <c r="L31" i="61"/>
  <c r="N31" i="61"/>
  <c r="K31" i="61"/>
  <c r="J31" i="61"/>
  <c r="O31" i="61"/>
  <c r="J132" i="62"/>
  <c r="N132" i="62"/>
  <c r="L132" i="62"/>
  <c r="M132" i="62"/>
  <c r="I132" i="62"/>
  <c r="K132" i="62"/>
  <c r="P132" i="62"/>
  <c r="N97" i="61"/>
  <c r="O97" i="61"/>
  <c r="P97" i="61"/>
  <c r="I97" i="61"/>
  <c r="J97" i="61"/>
  <c r="L97" i="61"/>
  <c r="K97" i="61"/>
  <c r="M97" i="61"/>
  <c r="M44" i="61"/>
  <c r="P44" i="61"/>
  <c r="N44" i="61"/>
  <c r="O44" i="61"/>
  <c r="J44" i="61"/>
  <c r="L44" i="61"/>
  <c r="K44" i="61"/>
  <c r="I167" i="61"/>
  <c r="O167" i="61"/>
  <c r="M167" i="61"/>
  <c r="K167" i="61"/>
  <c r="J167" i="61"/>
  <c r="P167" i="61"/>
  <c r="L167" i="61"/>
  <c r="N167" i="61"/>
  <c r="M35" i="66"/>
  <c r="O35" i="66"/>
  <c r="I35" i="66"/>
  <c r="P35" i="66"/>
  <c r="K35" i="66"/>
  <c r="L35" i="66"/>
  <c r="J35" i="66"/>
  <c r="I116" i="66"/>
  <c r="J116" i="66"/>
  <c r="M116" i="66"/>
  <c r="P116" i="66"/>
  <c r="K116" i="66"/>
  <c r="L116" i="66"/>
  <c r="N116" i="66"/>
  <c r="O116" i="66"/>
  <c r="J130" i="61"/>
  <c r="M130" i="61"/>
  <c r="O130" i="61"/>
  <c r="I130" i="61"/>
  <c r="K130" i="61"/>
  <c r="N130" i="61"/>
  <c r="P130" i="61"/>
  <c r="L130" i="61"/>
  <c r="N132" i="66"/>
  <c r="M132" i="66"/>
  <c r="L132" i="66"/>
  <c r="O132" i="66"/>
  <c r="P132" i="66"/>
  <c r="J132" i="66"/>
  <c r="K132" i="66"/>
  <c r="I132" i="66"/>
  <c r="M167" i="66"/>
  <c r="I167" i="66"/>
  <c r="O167" i="66"/>
  <c r="J167" i="66"/>
  <c r="N167" i="66"/>
  <c r="L167" i="66"/>
  <c r="K167" i="66"/>
  <c r="P167" i="66"/>
  <c r="P103" i="66"/>
  <c r="K103" i="66"/>
  <c r="N103" i="66"/>
  <c r="M103" i="66"/>
  <c r="L103" i="66"/>
  <c r="I103" i="66"/>
  <c r="J103" i="66"/>
  <c r="I188" i="66"/>
  <c r="N188" i="66"/>
  <c r="K188" i="66"/>
  <c r="L188" i="66"/>
  <c r="O188" i="66"/>
  <c r="J188" i="66"/>
  <c r="M188" i="66"/>
  <c r="P188" i="66"/>
  <c r="P57" i="61"/>
  <c r="N57" i="61"/>
  <c r="O57" i="61"/>
  <c r="M57" i="61"/>
  <c r="I57" i="61"/>
  <c r="J57" i="61"/>
  <c r="L57" i="61"/>
  <c r="N156" i="29"/>
  <c r="J156" i="29"/>
  <c r="P156" i="29"/>
  <c r="M156" i="29"/>
  <c r="L156" i="29"/>
  <c r="I156" i="29"/>
  <c r="K156" i="29"/>
  <c r="O156" i="29"/>
  <c r="L132" i="61"/>
  <c r="N132" i="61"/>
  <c r="J132" i="61"/>
  <c r="K132" i="61"/>
  <c r="M132" i="61"/>
  <c r="P132" i="61"/>
  <c r="O132" i="61"/>
  <c r="I132" i="61"/>
  <c r="L152" i="62"/>
  <c r="P152" i="62"/>
  <c r="N152" i="62"/>
  <c r="K152" i="62"/>
  <c r="M152" i="62"/>
  <c r="O152" i="62"/>
  <c r="J152" i="62"/>
  <c r="P166" i="66"/>
  <c r="J166" i="66"/>
  <c r="N166" i="66"/>
  <c r="M166" i="66"/>
  <c r="L166" i="66"/>
  <c r="I166" i="66"/>
  <c r="O166" i="66"/>
  <c r="K166" i="66"/>
  <c r="O186" i="63"/>
  <c r="L186" i="63"/>
  <c r="K186" i="63"/>
  <c r="M186" i="63"/>
  <c r="I186" i="63"/>
  <c r="J186" i="63"/>
  <c r="P186" i="63"/>
  <c r="P42" i="61"/>
  <c r="L42" i="61"/>
  <c r="K42" i="61"/>
  <c r="O42" i="61"/>
  <c r="I42" i="61"/>
  <c r="M42" i="61"/>
  <c r="J42" i="61"/>
  <c r="I93" i="61"/>
  <c r="L93" i="61"/>
  <c r="P93" i="61"/>
  <c r="N93" i="61"/>
  <c r="K93" i="61"/>
  <c r="M93" i="61"/>
  <c r="O93" i="61"/>
  <c r="K72" i="62"/>
  <c r="J72" i="62"/>
  <c r="M72" i="62"/>
  <c r="O72" i="62"/>
  <c r="L72" i="62"/>
  <c r="N72" i="62"/>
  <c r="P72" i="62"/>
  <c r="I72" i="62"/>
  <c r="M54" i="61"/>
  <c r="J54" i="61"/>
  <c r="N54" i="61"/>
  <c r="L54" i="61"/>
  <c r="P54" i="61"/>
  <c r="K54" i="61"/>
  <c r="O54" i="61"/>
  <c r="L36" i="62"/>
  <c r="M36" i="62"/>
  <c r="K36" i="62"/>
  <c r="N36" i="62"/>
  <c r="J36" i="62"/>
  <c r="P36" i="62"/>
  <c r="O36" i="62"/>
  <c r="M106" i="66"/>
  <c r="I106" i="66"/>
  <c r="O106" i="66"/>
  <c r="J106" i="66"/>
  <c r="L106" i="66"/>
  <c r="P106" i="66"/>
  <c r="N106" i="66"/>
  <c r="K106" i="66"/>
  <c r="O120" i="62"/>
  <c r="J120" i="62"/>
  <c r="K120" i="62"/>
  <c r="L120" i="62"/>
  <c r="P120" i="62"/>
  <c r="I120" i="62"/>
  <c r="N120" i="62"/>
  <c r="M120" i="62"/>
  <c r="L202" i="61"/>
  <c r="O202" i="61"/>
  <c r="K202" i="61"/>
  <c r="J202" i="61"/>
  <c r="N202" i="61"/>
  <c r="I202" i="61"/>
  <c r="P202" i="61"/>
  <c r="M202" i="61"/>
  <c r="P54" i="66"/>
  <c r="L54" i="66"/>
  <c r="O54" i="66"/>
  <c r="I54" i="66"/>
  <c r="K54" i="66"/>
  <c r="J54" i="66"/>
  <c r="N54" i="66"/>
  <c r="L176" i="66"/>
  <c r="I176" i="66"/>
  <c r="K176" i="66"/>
  <c r="O176" i="66"/>
  <c r="P176" i="66"/>
  <c r="J176" i="66"/>
  <c r="N176" i="66"/>
  <c r="M176" i="66"/>
  <c r="L82" i="66"/>
  <c r="M82" i="66"/>
  <c r="J82" i="66"/>
  <c r="I82" i="66"/>
  <c r="P82" i="66"/>
  <c r="K82" i="66"/>
  <c r="N82" i="66"/>
  <c r="M151" i="66"/>
  <c r="O151" i="66"/>
  <c r="J151" i="66"/>
  <c r="I151" i="66"/>
  <c r="L151" i="66"/>
  <c r="P151" i="66"/>
  <c r="K151" i="66"/>
  <c r="N151" i="66"/>
  <c r="M155" i="61"/>
  <c r="I155" i="61"/>
  <c r="K155" i="61"/>
  <c r="N155" i="61"/>
  <c r="P155" i="61"/>
  <c r="L155" i="61"/>
  <c r="O155" i="61"/>
  <c r="J155" i="61"/>
  <c r="L68" i="66"/>
  <c r="O68" i="66"/>
  <c r="N68" i="66"/>
  <c r="J68" i="66"/>
  <c r="K68" i="66"/>
  <c r="M68" i="66"/>
  <c r="P68" i="66"/>
  <c r="I128" i="66"/>
  <c r="P128" i="66"/>
  <c r="J128" i="66"/>
  <c r="O128" i="66"/>
  <c r="L128" i="66"/>
  <c r="N128" i="66"/>
  <c r="M128" i="66"/>
  <c r="L68" i="62"/>
  <c r="O68" i="62"/>
  <c r="J68" i="62"/>
  <c r="P68" i="62"/>
  <c r="M68" i="62"/>
  <c r="N68" i="62"/>
  <c r="K68" i="62"/>
  <c r="I68" i="62"/>
  <c r="J142" i="65"/>
  <c r="K142" i="65"/>
  <c r="I142" i="65"/>
  <c r="L142" i="65"/>
  <c r="N142" i="65"/>
  <c r="P142" i="65"/>
  <c r="M142" i="65"/>
  <c r="O142" i="65"/>
  <c r="P216" i="61"/>
  <c r="O216" i="61"/>
  <c r="N216" i="61"/>
  <c r="M216" i="61"/>
  <c r="K216" i="61"/>
  <c r="J216" i="61"/>
  <c r="I216" i="61"/>
  <c r="L216" i="61"/>
  <c r="N45" i="61"/>
  <c r="J45" i="61"/>
  <c r="K45" i="61"/>
  <c r="I45" i="61"/>
  <c r="L45" i="61"/>
  <c r="P45" i="61"/>
  <c r="O45" i="61"/>
  <c r="L34" i="66"/>
  <c r="P34" i="66"/>
  <c r="M34" i="66"/>
  <c r="J34" i="66"/>
  <c r="K34" i="66"/>
  <c r="I34" i="66"/>
  <c r="N34" i="66"/>
  <c r="O67" i="61"/>
  <c r="K67" i="61"/>
  <c r="L67" i="61"/>
  <c r="P67" i="61"/>
  <c r="J67" i="61"/>
  <c r="M67" i="61"/>
  <c r="N67" i="61"/>
  <c r="J115" i="65"/>
  <c r="L115" i="65"/>
  <c r="N115" i="65"/>
  <c r="P115" i="65"/>
  <c r="M115" i="65"/>
  <c r="I115" i="65"/>
  <c r="O115" i="65"/>
  <c r="K115" i="65"/>
  <c r="AD205" i="65"/>
  <c r="AE205" i="65"/>
  <c r="J143" i="62"/>
  <c r="M143" i="62"/>
  <c r="L143" i="62"/>
  <c r="P143" i="62"/>
  <c r="I143" i="62"/>
  <c r="O143" i="62"/>
  <c r="N143" i="62"/>
  <c r="K143" i="62"/>
  <c r="P169" i="61"/>
  <c r="J169" i="61"/>
  <c r="O169" i="61"/>
  <c r="I169" i="61"/>
  <c r="K169" i="61"/>
  <c r="N169" i="61"/>
  <c r="L169" i="61"/>
  <c r="M169" i="61"/>
  <c r="L214" i="61"/>
  <c r="N214" i="61"/>
  <c r="J214" i="61"/>
  <c r="K214" i="61"/>
  <c r="O214" i="61"/>
  <c r="M214" i="61"/>
  <c r="P214" i="61"/>
  <c r="I214" i="61"/>
  <c r="L91" i="61"/>
  <c r="O91" i="61"/>
  <c r="J91" i="61"/>
  <c r="P91" i="61"/>
  <c r="N91" i="61"/>
  <c r="M91" i="61"/>
  <c r="K91" i="61"/>
  <c r="N94" i="66"/>
  <c r="L94" i="66"/>
  <c r="O94" i="66"/>
  <c r="J94" i="66"/>
  <c r="I94" i="66"/>
  <c r="K94" i="66"/>
  <c r="P94" i="66"/>
  <c r="L163" i="61"/>
  <c r="K163" i="61"/>
  <c r="P163" i="61"/>
  <c r="O163" i="61"/>
  <c r="M163" i="61"/>
  <c r="I163" i="61"/>
  <c r="J163" i="61"/>
  <c r="N163" i="61"/>
  <c r="I175" i="66"/>
  <c r="O175" i="66"/>
  <c r="P175" i="66"/>
  <c r="N175" i="66"/>
  <c r="K175" i="66"/>
  <c r="J175" i="66"/>
  <c r="L175" i="66"/>
  <c r="M175" i="66"/>
  <c r="O141" i="66"/>
  <c r="P141" i="66"/>
  <c r="J141" i="66"/>
  <c r="K141" i="66"/>
  <c r="N141" i="66"/>
  <c r="M141" i="66"/>
  <c r="L141" i="66"/>
  <c r="N90" i="61"/>
  <c r="O90" i="61"/>
  <c r="P90" i="61"/>
  <c r="I90" i="61"/>
  <c r="J90" i="61"/>
  <c r="L90" i="61"/>
  <c r="K90" i="61"/>
  <c r="I46" i="62"/>
  <c r="K46" i="62"/>
  <c r="O46" i="62"/>
  <c r="M46" i="62"/>
  <c r="J46" i="62"/>
  <c r="L46" i="62"/>
  <c r="P46" i="62"/>
  <c r="O80" i="65"/>
  <c r="K80" i="65"/>
  <c r="M80" i="65"/>
  <c r="N80" i="65"/>
  <c r="J80" i="65"/>
  <c r="I80" i="65"/>
  <c r="P80" i="65"/>
  <c r="L211" i="61"/>
  <c r="O211" i="61"/>
  <c r="M211" i="61"/>
  <c r="N211" i="61"/>
  <c r="P211" i="61"/>
  <c r="K211" i="61"/>
  <c r="J211" i="61"/>
  <c r="I211" i="61"/>
  <c r="J204" i="63"/>
  <c r="N204" i="63"/>
  <c r="K204" i="63"/>
  <c r="O204" i="63"/>
  <c r="I204" i="63"/>
  <c r="P204" i="63"/>
  <c r="L204" i="63"/>
  <c r="M204" i="63"/>
  <c r="L215" i="61"/>
  <c r="J215" i="61"/>
  <c r="M215" i="61"/>
  <c r="N215" i="61"/>
  <c r="P215" i="61"/>
  <c r="O215" i="61"/>
  <c r="K215" i="61"/>
  <c r="I215" i="61"/>
  <c r="K31" i="62"/>
  <c r="M31" i="62"/>
  <c r="P31" i="62"/>
  <c r="J31" i="62"/>
  <c r="L31" i="62"/>
  <c r="N31" i="62"/>
  <c r="J152" i="66"/>
  <c r="K152" i="66"/>
  <c r="N152" i="66"/>
  <c r="O152" i="66"/>
  <c r="P152" i="66"/>
  <c r="L152" i="66"/>
  <c r="I152" i="66"/>
  <c r="M152" i="66"/>
  <c r="AC154" i="66"/>
  <c r="AD153" i="66"/>
  <c r="AE153" i="66"/>
  <c r="AD142" i="62"/>
  <c r="AC143" i="62"/>
  <c r="AE142" i="62"/>
  <c r="AE73" i="65"/>
  <c r="AD73" i="65"/>
  <c r="AE96" i="62"/>
  <c r="AC97" i="62"/>
  <c r="AD96" i="62"/>
  <c r="L192" i="62"/>
  <c r="K192" i="62"/>
  <c r="J192" i="62"/>
  <c r="P192" i="62"/>
  <c r="O192" i="62"/>
  <c r="N192" i="62"/>
  <c r="M192" i="62"/>
  <c r="I192" i="62"/>
  <c r="K72" i="61"/>
  <c r="M72" i="61"/>
  <c r="O72" i="61"/>
  <c r="P72" i="61"/>
  <c r="N72" i="61"/>
  <c r="L72" i="61"/>
  <c r="I72" i="61"/>
  <c r="J72" i="61"/>
  <c r="J188" i="62"/>
  <c r="N188" i="62"/>
  <c r="I188" i="62"/>
  <c r="O188" i="62"/>
  <c r="P188" i="62"/>
  <c r="M188" i="62"/>
  <c r="L133" i="66"/>
  <c r="P133" i="66"/>
  <c r="M133" i="66"/>
  <c r="J133" i="66"/>
  <c r="N133" i="66"/>
  <c r="O133" i="66"/>
  <c r="I133" i="66"/>
  <c r="K133" i="66"/>
  <c r="I71" i="66"/>
  <c r="M71" i="66"/>
  <c r="P71" i="66"/>
  <c r="K71" i="66"/>
  <c r="O71" i="66"/>
  <c r="J71" i="66"/>
  <c r="N71" i="66"/>
  <c r="N49" i="63"/>
  <c r="L49" i="63"/>
  <c r="K49" i="63"/>
  <c r="O49" i="63"/>
  <c r="J49" i="63"/>
  <c r="P49" i="63"/>
  <c r="M49" i="63"/>
  <c r="I49" i="63"/>
  <c r="P165" i="66"/>
  <c r="I165" i="66"/>
  <c r="K165" i="66"/>
  <c r="J165" i="66"/>
  <c r="N165" i="66"/>
  <c r="L165" i="66"/>
  <c r="M165" i="66"/>
  <c r="O165" i="66"/>
  <c r="M200" i="66"/>
  <c r="P200" i="66"/>
  <c r="N200" i="66"/>
  <c r="L200" i="66"/>
  <c r="K200" i="66"/>
  <c r="I200" i="66"/>
  <c r="J200" i="66"/>
  <c r="O200" i="66"/>
  <c r="N58" i="66"/>
  <c r="J58" i="66"/>
  <c r="P58" i="66"/>
  <c r="K58" i="66"/>
  <c r="I58" i="66"/>
  <c r="M58" i="66"/>
  <c r="L58" i="66"/>
  <c r="K142" i="66"/>
  <c r="O142" i="66"/>
  <c r="J142" i="66"/>
  <c r="M142" i="66"/>
  <c r="N142" i="66"/>
  <c r="P142" i="66"/>
  <c r="I142" i="66"/>
  <c r="L180" i="66"/>
  <c r="K180" i="66"/>
  <c r="O180" i="66"/>
  <c r="P180" i="66"/>
  <c r="N180" i="66"/>
  <c r="J180" i="66"/>
  <c r="M180" i="66"/>
  <c r="I180" i="66"/>
  <c r="L157" i="66"/>
  <c r="K157" i="66"/>
  <c r="I157" i="66"/>
  <c r="M157" i="66"/>
  <c r="J157" i="66"/>
  <c r="N157" i="66"/>
  <c r="P157" i="66"/>
  <c r="O157" i="66"/>
  <c r="I211" i="66"/>
  <c r="J211" i="66"/>
  <c r="N211" i="66"/>
  <c r="L211" i="66"/>
  <c r="M211" i="66"/>
  <c r="K211" i="66"/>
  <c r="O211" i="66"/>
  <c r="P211" i="66"/>
  <c r="O121" i="61"/>
  <c r="L121" i="61"/>
  <c r="I121" i="61"/>
  <c r="K121" i="61"/>
  <c r="N121" i="61"/>
  <c r="J121" i="61"/>
  <c r="M121" i="61"/>
  <c r="P121" i="61"/>
  <c r="O216" i="65"/>
  <c r="J216" i="65"/>
  <c r="I216" i="65"/>
  <c r="N216" i="65"/>
  <c r="K216" i="65"/>
  <c r="P216" i="65"/>
  <c r="M216" i="65"/>
  <c r="L216" i="65"/>
  <c r="P58" i="29"/>
  <c r="I58" i="29"/>
  <c r="L58" i="29"/>
  <c r="O58" i="29"/>
  <c r="M58" i="29"/>
  <c r="N58" i="29"/>
  <c r="K58" i="29"/>
  <c r="J58" i="29"/>
  <c r="N84" i="61"/>
  <c r="P84" i="61"/>
  <c r="O84" i="61"/>
  <c r="J84" i="61"/>
  <c r="M84" i="61"/>
  <c r="L84" i="61"/>
  <c r="I84" i="61"/>
  <c r="K79" i="62"/>
  <c r="J79" i="62"/>
  <c r="N79" i="62"/>
  <c r="L79" i="62"/>
  <c r="I79" i="62"/>
  <c r="P79" i="62"/>
  <c r="I199" i="29"/>
  <c r="J199" i="29"/>
  <c r="L199" i="29"/>
  <c r="N199" i="29"/>
  <c r="M199" i="29"/>
  <c r="K199" i="29"/>
  <c r="P199" i="29"/>
  <c r="O199" i="29"/>
  <c r="J129" i="61"/>
  <c r="M129" i="61"/>
  <c r="N129" i="61"/>
  <c r="L129" i="61"/>
  <c r="P129" i="61"/>
  <c r="O129" i="61"/>
  <c r="I129" i="61"/>
  <c r="K129" i="61"/>
  <c r="J93" i="62"/>
  <c r="N93" i="62"/>
  <c r="P93" i="62"/>
  <c r="L93" i="62"/>
  <c r="M93" i="62"/>
  <c r="O93" i="62"/>
  <c r="K93" i="62"/>
  <c r="I93" i="62"/>
  <c r="L191" i="65"/>
  <c r="M191" i="65"/>
  <c r="P191" i="65"/>
  <c r="O191" i="65"/>
  <c r="I191" i="65"/>
  <c r="K191" i="65"/>
  <c r="J191" i="65"/>
  <c r="N191" i="65"/>
  <c r="AC169" i="62"/>
  <c r="AD168" i="62"/>
  <c r="AE168" i="62"/>
  <c r="J115" i="61"/>
  <c r="I115" i="61"/>
  <c r="P115" i="61"/>
  <c r="N115" i="61"/>
  <c r="L115" i="61"/>
  <c r="O115" i="61"/>
  <c r="K115" i="61"/>
  <c r="M115" i="61"/>
  <c r="I96" i="62"/>
  <c r="N96" i="62"/>
  <c r="M96" i="62"/>
  <c r="J96" i="62"/>
  <c r="L96" i="62"/>
  <c r="K96" i="62"/>
  <c r="O96" i="62"/>
  <c r="P96" i="62"/>
  <c r="K203" i="61"/>
  <c r="P203" i="61"/>
  <c r="M203" i="61"/>
  <c r="O203" i="61"/>
  <c r="N203" i="61"/>
  <c r="L203" i="61"/>
  <c r="I203" i="61"/>
  <c r="J203" i="61"/>
  <c r="O121" i="66"/>
  <c r="N121" i="66"/>
  <c r="P121" i="66"/>
  <c r="L121" i="66"/>
  <c r="K121" i="66"/>
  <c r="M121" i="66"/>
  <c r="J121" i="66"/>
  <c r="I121" i="66"/>
  <c r="N130" i="66"/>
  <c r="I130" i="66"/>
  <c r="O130" i="66"/>
  <c r="P130" i="66"/>
  <c r="M130" i="66"/>
  <c r="L130" i="66"/>
  <c r="K130" i="66"/>
  <c r="M191" i="66"/>
  <c r="P191" i="66"/>
  <c r="J191" i="66"/>
  <c r="N191" i="66"/>
  <c r="O191" i="66"/>
  <c r="L191" i="66"/>
  <c r="I191" i="66"/>
  <c r="K191" i="66"/>
  <c r="K216" i="66"/>
  <c r="O216" i="66"/>
  <c r="P216" i="66"/>
  <c r="I216" i="66"/>
  <c r="L216" i="66"/>
  <c r="N216" i="66"/>
  <c r="M216" i="66"/>
  <c r="J216" i="66"/>
  <c r="N163" i="62"/>
  <c r="O163" i="62"/>
  <c r="M163" i="62"/>
  <c r="I163" i="62"/>
  <c r="P163" i="62"/>
  <c r="J163" i="62"/>
  <c r="K163" i="62"/>
  <c r="M85" i="66"/>
  <c r="I85" i="66"/>
  <c r="N85" i="66"/>
  <c r="O85" i="66"/>
  <c r="J85" i="66"/>
  <c r="K85" i="66"/>
  <c r="P85" i="66"/>
  <c r="L85" i="66"/>
  <c r="K177" i="66"/>
  <c r="O177" i="66"/>
  <c r="N177" i="66"/>
  <c r="M177" i="66"/>
  <c r="L177" i="66"/>
  <c r="I177" i="66"/>
  <c r="P177" i="66"/>
  <c r="J177" i="66"/>
  <c r="K154" i="66"/>
  <c r="I154" i="66"/>
  <c r="O154" i="66"/>
  <c r="P154" i="66"/>
  <c r="L154" i="66"/>
  <c r="N154" i="66"/>
  <c r="J154" i="66"/>
  <c r="M154" i="66"/>
  <c r="N30" i="66"/>
  <c r="K30" i="66"/>
  <c r="O30" i="66"/>
  <c r="P30" i="66"/>
  <c r="I30" i="66"/>
  <c r="M188" i="63"/>
  <c r="J188" i="63"/>
  <c r="P188" i="63"/>
  <c r="N188" i="63"/>
  <c r="L188" i="63"/>
  <c r="K188" i="63"/>
  <c r="I188" i="63"/>
  <c r="L126" i="64"/>
  <c r="J126" i="64"/>
  <c r="P126" i="64"/>
  <c r="K126" i="64"/>
  <c r="I126" i="64"/>
  <c r="M126" i="64"/>
  <c r="N126" i="64"/>
  <c r="M139" i="63"/>
  <c r="I139" i="63"/>
  <c r="J139" i="63"/>
  <c r="K139" i="63"/>
  <c r="N139" i="63"/>
  <c r="O139" i="63"/>
  <c r="L139" i="63"/>
  <c r="P139" i="63"/>
  <c r="I130" i="65"/>
  <c r="M130" i="65"/>
  <c r="J130" i="65"/>
  <c r="P130" i="65"/>
  <c r="O130" i="65"/>
  <c r="N130" i="65"/>
  <c r="K130" i="65"/>
  <c r="L130" i="65"/>
  <c r="J179" i="61"/>
  <c r="P179" i="61"/>
  <c r="N179" i="61"/>
  <c r="M179" i="61"/>
  <c r="L179" i="61"/>
  <c r="O179" i="61"/>
  <c r="K179" i="61"/>
  <c r="I179" i="61"/>
  <c r="K186" i="62"/>
  <c r="M186" i="62"/>
  <c r="P186" i="62"/>
  <c r="O186" i="62"/>
  <c r="N186" i="62"/>
  <c r="L186" i="62"/>
  <c r="M118" i="64"/>
  <c r="N118" i="64"/>
  <c r="J118" i="64"/>
  <c r="L118" i="64"/>
  <c r="I118" i="64"/>
  <c r="O118" i="64"/>
  <c r="K118" i="64"/>
  <c r="P118" i="64"/>
  <c r="P167" i="29"/>
  <c r="J167" i="29"/>
  <c r="O167" i="29"/>
  <c r="I167" i="29"/>
  <c r="L167" i="29"/>
  <c r="M167" i="29"/>
  <c r="N167" i="29"/>
  <c r="K167" i="29"/>
  <c r="AC106" i="66"/>
  <c r="AD105" i="66"/>
  <c r="AE105" i="66"/>
  <c r="AC58" i="61"/>
  <c r="AD57" i="61"/>
  <c r="AE57" i="61"/>
  <c r="AD214" i="64"/>
  <c r="AC215" i="64"/>
  <c r="AE214" i="64"/>
  <c r="K179" i="62"/>
  <c r="I179" i="62"/>
  <c r="N179" i="62"/>
  <c r="O179" i="62"/>
  <c r="P179" i="62"/>
  <c r="J179" i="62"/>
  <c r="L179" i="62"/>
  <c r="K46" i="61"/>
  <c r="L46" i="61"/>
  <c r="P46" i="61"/>
  <c r="J46" i="61"/>
  <c r="N46" i="61"/>
  <c r="I46" i="61"/>
  <c r="M46" i="61"/>
  <c r="N155" i="62"/>
  <c r="M155" i="62"/>
  <c r="K155" i="62"/>
  <c r="O155" i="62"/>
  <c r="P155" i="62"/>
  <c r="J155" i="62"/>
  <c r="I155" i="62"/>
  <c r="M126" i="66"/>
  <c r="K126" i="66"/>
  <c r="L126" i="66"/>
  <c r="N126" i="66"/>
  <c r="P126" i="66"/>
  <c r="I126" i="66"/>
  <c r="J126" i="66"/>
  <c r="I189" i="61"/>
  <c r="M189" i="61"/>
  <c r="K189" i="61"/>
  <c r="N189" i="61"/>
  <c r="L189" i="61"/>
  <c r="O189" i="61"/>
  <c r="J189" i="61"/>
  <c r="P189" i="61"/>
  <c r="N193" i="66"/>
  <c r="O193" i="66"/>
  <c r="M193" i="66"/>
  <c r="P193" i="66"/>
  <c r="J193" i="66"/>
  <c r="K193" i="66"/>
  <c r="L193" i="66"/>
  <c r="I193" i="66"/>
  <c r="N138" i="66"/>
  <c r="I138" i="66"/>
  <c r="L138" i="66"/>
  <c r="J138" i="66"/>
  <c r="K138" i="66"/>
  <c r="M138" i="66"/>
  <c r="P138" i="66"/>
  <c r="N169" i="66"/>
  <c r="M169" i="66"/>
  <c r="J169" i="66"/>
  <c r="K169" i="66"/>
  <c r="L169" i="66"/>
  <c r="P169" i="66"/>
  <c r="I169" i="66"/>
  <c r="O169" i="66"/>
  <c r="M190" i="66"/>
  <c r="L190" i="66"/>
  <c r="P190" i="66"/>
  <c r="J190" i="66"/>
  <c r="K190" i="66"/>
  <c r="O190" i="66"/>
  <c r="I190" i="66"/>
  <c r="N190" i="66"/>
  <c r="O179" i="66"/>
  <c r="L179" i="66"/>
  <c r="K179" i="66"/>
  <c r="P179" i="66"/>
  <c r="J179" i="66"/>
  <c r="M179" i="66"/>
  <c r="I179" i="66"/>
  <c r="N179" i="66"/>
  <c r="O205" i="66"/>
  <c r="P205" i="66"/>
  <c r="N205" i="66"/>
  <c r="L205" i="66"/>
  <c r="J205" i="66"/>
  <c r="I205" i="66"/>
  <c r="M205" i="66"/>
  <c r="K205" i="66"/>
  <c r="M198" i="61"/>
  <c r="L198" i="61"/>
  <c r="N198" i="61"/>
  <c r="J198" i="61"/>
  <c r="K198" i="61"/>
  <c r="P198" i="61"/>
  <c r="O198" i="61"/>
  <c r="I198" i="61"/>
  <c r="L176" i="63"/>
  <c r="P176" i="63"/>
  <c r="M176" i="63"/>
  <c r="I176" i="63"/>
  <c r="O176" i="63"/>
  <c r="J176" i="63"/>
  <c r="N176" i="63"/>
  <c r="I92" i="64"/>
  <c r="N92" i="64"/>
  <c r="P92" i="64"/>
  <c r="K92" i="64"/>
  <c r="O92" i="64"/>
  <c r="M92" i="64"/>
  <c r="L92" i="64"/>
  <c r="J92" i="64"/>
  <c r="M129" i="62"/>
  <c r="O129" i="62"/>
  <c r="L129" i="62"/>
  <c r="N129" i="62"/>
  <c r="P129" i="62"/>
  <c r="K129" i="62"/>
  <c r="I129" i="62"/>
  <c r="O130" i="63"/>
  <c r="P130" i="63"/>
  <c r="M130" i="63"/>
  <c r="N130" i="63"/>
  <c r="I130" i="63"/>
  <c r="J130" i="63"/>
  <c r="L130" i="63"/>
  <c r="N73" i="65"/>
  <c r="I73" i="65"/>
  <c r="O73" i="65"/>
  <c r="M73" i="65"/>
  <c r="L73" i="65"/>
  <c r="K73" i="65"/>
  <c r="J73" i="65"/>
  <c r="P73" i="65"/>
  <c r="K79" i="64"/>
  <c r="I79" i="64"/>
  <c r="J79" i="64"/>
  <c r="L79" i="64"/>
  <c r="O79" i="64"/>
  <c r="P79" i="64"/>
  <c r="M79" i="64"/>
  <c r="L126" i="29"/>
  <c r="J126" i="29"/>
  <c r="K126" i="29"/>
  <c r="N126" i="29"/>
  <c r="M126" i="29"/>
  <c r="I126" i="29"/>
  <c r="P126" i="29"/>
  <c r="O126" i="29"/>
  <c r="AE189" i="63"/>
  <c r="AC190" i="63"/>
  <c r="AD189" i="63"/>
  <c r="AD213" i="65"/>
  <c r="AE213" i="65"/>
  <c r="AC214" i="65"/>
  <c r="AE72" i="66"/>
  <c r="AC73" i="66"/>
  <c r="AD72" i="66"/>
  <c r="AD37" i="64"/>
  <c r="AE37" i="64"/>
  <c r="AE37" i="62"/>
  <c r="AD37" i="62"/>
  <c r="N96" i="65"/>
  <c r="I96" i="65"/>
  <c r="P96" i="65"/>
  <c r="K96" i="65"/>
  <c r="J96" i="65"/>
  <c r="O96" i="65"/>
  <c r="L96" i="65"/>
  <c r="M96" i="65"/>
  <c r="O217" i="62"/>
  <c r="L217" i="62"/>
  <c r="M217" i="62"/>
  <c r="I217" i="62"/>
  <c r="K217" i="62"/>
  <c r="N217" i="62"/>
  <c r="J217" i="62"/>
  <c r="P217" i="62"/>
  <c r="M102" i="61"/>
  <c r="L102" i="61"/>
  <c r="J102" i="61"/>
  <c r="N102" i="61"/>
  <c r="I102" i="61"/>
  <c r="P102" i="61"/>
  <c r="K102" i="61"/>
  <c r="I94" i="62"/>
  <c r="N94" i="62"/>
  <c r="M94" i="62"/>
  <c r="J94" i="62"/>
  <c r="O94" i="62"/>
  <c r="K94" i="62"/>
  <c r="P94" i="62"/>
  <c r="L94" i="62"/>
  <c r="P60" i="61"/>
  <c r="M60" i="61"/>
  <c r="J60" i="61"/>
  <c r="K60" i="61"/>
  <c r="L60" i="61"/>
  <c r="N60" i="61"/>
  <c r="I60" i="61"/>
  <c r="N47" i="62"/>
  <c r="I47" i="62"/>
  <c r="K47" i="62"/>
  <c r="J47" i="62"/>
  <c r="L47" i="62"/>
  <c r="O47" i="62"/>
  <c r="P47" i="62"/>
  <c r="L109" i="66"/>
  <c r="K109" i="66"/>
  <c r="O109" i="66"/>
  <c r="N109" i="66"/>
  <c r="J109" i="66"/>
  <c r="M109" i="66"/>
  <c r="I109" i="66"/>
  <c r="P109" i="66"/>
  <c r="M211" i="62"/>
  <c r="N211" i="62"/>
  <c r="L211" i="62"/>
  <c r="K211" i="62"/>
  <c r="I211" i="62"/>
  <c r="O211" i="62"/>
  <c r="P211" i="62"/>
  <c r="J126" i="61"/>
  <c r="N126" i="61"/>
  <c r="L126" i="61"/>
  <c r="I126" i="61"/>
  <c r="O126" i="61"/>
  <c r="P126" i="61"/>
  <c r="M126" i="61"/>
  <c r="K126" i="61"/>
  <c r="L104" i="66"/>
  <c r="K104" i="66"/>
  <c r="J104" i="66"/>
  <c r="O104" i="66"/>
  <c r="P104" i="66"/>
  <c r="N104" i="66"/>
  <c r="M104" i="66"/>
  <c r="P181" i="66"/>
  <c r="I181" i="66"/>
  <c r="L181" i="66"/>
  <c r="N181" i="66"/>
  <c r="J181" i="66"/>
  <c r="K181" i="66"/>
  <c r="O181" i="66"/>
  <c r="M181" i="66"/>
  <c r="O213" i="66"/>
  <c r="P213" i="66"/>
  <c r="M213" i="66"/>
  <c r="N213" i="66"/>
  <c r="L213" i="66"/>
  <c r="K213" i="66"/>
  <c r="J213" i="66"/>
  <c r="I213" i="66"/>
  <c r="L115" i="66"/>
  <c r="M115" i="66"/>
  <c r="J115" i="66"/>
  <c r="P115" i="66"/>
  <c r="K115" i="66"/>
  <c r="O115" i="66"/>
  <c r="N115" i="66"/>
  <c r="O153" i="66"/>
  <c r="P153" i="66"/>
  <c r="N153" i="66"/>
  <c r="L153" i="66"/>
  <c r="I153" i="66"/>
  <c r="M153" i="66"/>
  <c r="J153" i="66"/>
  <c r="K153" i="66"/>
  <c r="O139" i="62"/>
  <c r="N139" i="62"/>
  <c r="J139" i="62"/>
  <c r="M139" i="62"/>
  <c r="I139" i="62"/>
  <c r="P139" i="62"/>
  <c r="K139" i="62"/>
  <c r="K217" i="66"/>
  <c r="P217" i="66"/>
  <c r="O217" i="66"/>
  <c r="M217" i="66"/>
  <c r="L217" i="66"/>
  <c r="J217" i="66"/>
  <c r="I217" i="66"/>
  <c r="N217" i="66"/>
  <c r="K83" i="66"/>
  <c r="N83" i="66"/>
  <c r="M83" i="66"/>
  <c r="P83" i="66"/>
  <c r="J83" i="66"/>
  <c r="I83" i="66"/>
  <c r="O83" i="66"/>
  <c r="N84" i="66"/>
  <c r="J84" i="66"/>
  <c r="O84" i="66"/>
  <c r="P84" i="66"/>
  <c r="M84" i="66"/>
  <c r="I84" i="66"/>
  <c r="L84" i="66"/>
  <c r="M211" i="64"/>
  <c r="K211" i="64"/>
  <c r="N211" i="64"/>
  <c r="I211" i="64"/>
  <c r="P211" i="64"/>
  <c r="O211" i="64"/>
  <c r="L211" i="64"/>
  <c r="M216" i="62"/>
  <c r="I216" i="62"/>
  <c r="N216" i="62"/>
  <c r="O216" i="62"/>
  <c r="K216" i="62"/>
  <c r="P216" i="62"/>
  <c r="J216" i="62"/>
  <c r="O82" i="64"/>
  <c r="M82" i="64"/>
  <c r="N82" i="64"/>
  <c r="P82" i="64"/>
  <c r="L82" i="64"/>
  <c r="J82" i="64"/>
  <c r="I82" i="64"/>
  <c r="K82" i="64"/>
  <c r="M71" i="29"/>
  <c r="N71" i="29"/>
  <c r="L71" i="29"/>
  <c r="I71" i="29"/>
  <c r="J71" i="29"/>
  <c r="K71" i="29"/>
  <c r="O71" i="29"/>
  <c r="P71" i="29"/>
  <c r="P37" i="61"/>
  <c r="L37" i="61"/>
  <c r="M37" i="61"/>
  <c r="N37" i="61"/>
  <c r="K37" i="61"/>
  <c r="I37" i="61"/>
  <c r="O37" i="61"/>
  <c r="J37" i="61"/>
  <c r="O203" i="64"/>
  <c r="L203" i="64"/>
  <c r="M203" i="64"/>
  <c r="K203" i="64"/>
  <c r="P203" i="64"/>
  <c r="J203" i="64"/>
  <c r="L59" i="65"/>
  <c r="P59" i="65"/>
  <c r="I59" i="65"/>
  <c r="M59" i="65"/>
  <c r="K59" i="65"/>
  <c r="J59" i="65"/>
  <c r="N59" i="65"/>
  <c r="AD189" i="64"/>
  <c r="AC190" i="64"/>
  <c r="AE189" i="64"/>
  <c r="AD81" i="65"/>
  <c r="AC82" i="65"/>
  <c r="AE81" i="65"/>
  <c r="K116" i="62"/>
  <c r="I116" i="62"/>
  <c r="N116" i="62"/>
  <c r="M116" i="62"/>
  <c r="J116" i="62"/>
  <c r="P116" i="62"/>
  <c r="L116" i="62"/>
  <c r="O116" i="62"/>
  <c r="N150" i="61"/>
  <c r="P150" i="61"/>
  <c r="I150" i="61"/>
  <c r="M150" i="61"/>
  <c r="J150" i="61"/>
  <c r="K150" i="61"/>
  <c r="L150" i="61"/>
  <c r="O150" i="61"/>
  <c r="M128" i="61"/>
  <c r="K128" i="61"/>
  <c r="L128" i="61"/>
  <c r="J128" i="61"/>
  <c r="I128" i="61"/>
  <c r="N128" i="61"/>
  <c r="P128" i="61"/>
  <c r="O128" i="61"/>
  <c r="K79" i="61"/>
  <c r="O79" i="61"/>
  <c r="P79" i="61"/>
  <c r="J79" i="61"/>
  <c r="I79" i="61"/>
  <c r="M79" i="61"/>
  <c r="N79" i="61"/>
  <c r="N91" i="66"/>
  <c r="I91" i="66"/>
  <c r="O91" i="66"/>
  <c r="K91" i="66"/>
  <c r="L91" i="66"/>
  <c r="M91" i="66"/>
  <c r="P91" i="66"/>
  <c r="J83" i="61"/>
  <c r="O83" i="61"/>
  <c r="I83" i="61"/>
  <c r="K83" i="61"/>
  <c r="P83" i="61"/>
  <c r="L83" i="61"/>
  <c r="M83" i="61"/>
  <c r="I192" i="61"/>
  <c r="O192" i="61"/>
  <c r="N192" i="61"/>
  <c r="P192" i="61"/>
  <c r="L192" i="61"/>
  <c r="J192" i="61"/>
  <c r="K192" i="61"/>
  <c r="M192" i="61"/>
  <c r="P33" i="66"/>
  <c r="J33" i="66"/>
  <c r="M33" i="66"/>
  <c r="N33" i="66"/>
  <c r="I33" i="66"/>
  <c r="O33" i="66"/>
  <c r="K33" i="66"/>
  <c r="L205" i="62"/>
  <c r="N205" i="62"/>
  <c r="P205" i="62"/>
  <c r="J205" i="62"/>
  <c r="O205" i="62"/>
  <c r="I205" i="62"/>
  <c r="K205" i="62"/>
  <c r="M205" i="62"/>
  <c r="L214" i="63"/>
  <c r="K214" i="63"/>
  <c r="O214" i="63"/>
  <c r="N214" i="63"/>
  <c r="P214" i="63"/>
  <c r="M214" i="63"/>
  <c r="J214" i="63"/>
  <c r="I214" i="63"/>
  <c r="I198" i="66"/>
  <c r="J198" i="66"/>
  <c r="M198" i="66"/>
  <c r="N198" i="66"/>
  <c r="O198" i="66"/>
  <c r="K198" i="66"/>
  <c r="L198" i="66"/>
  <c r="P198" i="66"/>
  <c r="O145" i="61"/>
  <c r="M145" i="61"/>
  <c r="P145" i="61"/>
  <c r="N145" i="61"/>
  <c r="J145" i="61"/>
  <c r="L145" i="61"/>
  <c r="I145" i="61"/>
  <c r="K145" i="61"/>
  <c r="M131" i="62"/>
  <c r="I131" i="62"/>
  <c r="K131" i="62"/>
  <c r="P131" i="62"/>
  <c r="L131" i="62"/>
  <c r="J131" i="62"/>
  <c r="O131" i="62"/>
  <c r="K108" i="63"/>
  <c r="P108" i="63"/>
  <c r="M108" i="63"/>
  <c r="I108" i="63"/>
  <c r="O108" i="63"/>
  <c r="L108" i="63"/>
  <c r="J108" i="63"/>
  <c r="N108" i="63"/>
  <c r="M56" i="63"/>
  <c r="P56" i="63"/>
  <c r="J56" i="63"/>
  <c r="K56" i="63"/>
  <c r="L56" i="63"/>
  <c r="N56" i="63"/>
  <c r="O56" i="63"/>
  <c r="N96" i="66"/>
  <c r="K96" i="66"/>
  <c r="M96" i="66"/>
  <c r="P96" i="66"/>
  <c r="O96" i="66"/>
  <c r="J96" i="66"/>
  <c r="L96" i="66"/>
  <c r="J118" i="63"/>
  <c r="N118" i="63"/>
  <c r="P118" i="63"/>
  <c r="L118" i="63"/>
  <c r="I118" i="63"/>
  <c r="K118" i="63"/>
  <c r="O118" i="63"/>
  <c r="M118" i="63"/>
  <c r="L214" i="29"/>
  <c r="K214" i="29"/>
  <c r="I214" i="29"/>
  <c r="O214" i="29"/>
  <c r="N214" i="29"/>
  <c r="M214" i="29"/>
  <c r="J214" i="29"/>
  <c r="P214" i="29"/>
  <c r="AC83" i="66"/>
  <c r="AD82" i="66"/>
  <c r="AE82" i="66"/>
  <c r="AC121" i="65"/>
  <c r="AD120" i="65"/>
  <c r="AE120" i="65"/>
  <c r="AD157" i="65"/>
  <c r="AE157" i="65"/>
  <c r="K141" i="62"/>
  <c r="O141" i="62"/>
  <c r="I141" i="62"/>
  <c r="N141" i="62"/>
  <c r="M141" i="62"/>
  <c r="P141" i="62"/>
  <c r="L141" i="62"/>
  <c r="M152" i="61"/>
  <c r="I152" i="61"/>
  <c r="K152" i="61"/>
  <c r="N152" i="61"/>
  <c r="O152" i="61"/>
  <c r="P152" i="61"/>
  <c r="J152" i="61"/>
  <c r="L152" i="61"/>
  <c r="N138" i="61"/>
  <c r="I138" i="61"/>
  <c r="L138" i="61"/>
  <c r="K138" i="61"/>
  <c r="O138" i="61"/>
  <c r="P138" i="61"/>
  <c r="M138" i="61"/>
  <c r="J138" i="61"/>
  <c r="L126" i="62"/>
  <c r="I126" i="62"/>
  <c r="J126" i="62"/>
  <c r="P126" i="62"/>
  <c r="O126" i="62"/>
  <c r="N126" i="62"/>
  <c r="M126" i="62"/>
  <c r="M203" i="66"/>
  <c r="L203" i="66"/>
  <c r="I203" i="66"/>
  <c r="J203" i="66"/>
  <c r="P203" i="66"/>
  <c r="K203" i="66"/>
  <c r="O203" i="66"/>
  <c r="N203" i="66"/>
  <c r="M163" i="66"/>
  <c r="O163" i="66"/>
  <c r="J163" i="66"/>
  <c r="N163" i="66"/>
  <c r="L163" i="66"/>
  <c r="P163" i="66"/>
  <c r="I163" i="66"/>
  <c r="K163" i="66"/>
  <c r="P91" i="29"/>
  <c r="I91" i="29"/>
  <c r="N91" i="29"/>
  <c r="M91" i="29"/>
  <c r="J91" i="29"/>
  <c r="O91" i="29"/>
  <c r="L91" i="29"/>
  <c r="K91" i="29"/>
  <c r="L127" i="61"/>
  <c r="K127" i="61"/>
  <c r="N127" i="61"/>
  <c r="J127" i="61"/>
  <c r="P127" i="61"/>
  <c r="I127" i="61"/>
  <c r="O127" i="61"/>
  <c r="M127" i="61"/>
  <c r="J167" i="64"/>
  <c r="L167" i="64"/>
  <c r="I167" i="64"/>
  <c r="M167" i="64"/>
  <c r="O167" i="64"/>
  <c r="P167" i="64"/>
  <c r="N167" i="64"/>
  <c r="K49" i="66"/>
  <c r="P49" i="66"/>
  <c r="L49" i="66"/>
  <c r="I49" i="66"/>
  <c r="J49" i="66"/>
  <c r="M49" i="66"/>
  <c r="N49" i="66"/>
  <c r="O49" i="66"/>
  <c r="P82" i="63"/>
  <c r="K82" i="63"/>
  <c r="O82" i="63"/>
  <c r="J82" i="63"/>
  <c r="L82" i="63"/>
  <c r="M82" i="63"/>
  <c r="N82" i="63"/>
  <c r="M174" i="65"/>
  <c r="P174" i="65"/>
  <c r="L174" i="65"/>
  <c r="O174" i="65"/>
  <c r="K174" i="65"/>
  <c r="I174" i="65"/>
  <c r="N174" i="65"/>
  <c r="J174" i="65"/>
  <c r="N204" i="66"/>
  <c r="L204" i="66"/>
  <c r="J204" i="66"/>
  <c r="O204" i="66"/>
  <c r="P204" i="66"/>
  <c r="I204" i="66"/>
  <c r="M204" i="66"/>
  <c r="K204" i="66"/>
  <c r="AD153" i="61"/>
  <c r="AC154" i="61"/>
  <c r="AE153" i="61"/>
  <c r="AD81" i="63"/>
  <c r="AE81" i="63"/>
  <c r="AC82" i="63"/>
  <c r="AE191" i="62"/>
  <c r="AC192" i="62"/>
  <c r="AD191" i="62"/>
  <c r="AC47" i="61"/>
  <c r="AD46" i="61"/>
  <c r="AE46" i="61"/>
  <c r="M61" i="62"/>
  <c r="N61" i="62"/>
  <c r="P61" i="62"/>
  <c r="L61" i="62"/>
  <c r="K61" i="62"/>
  <c r="O61" i="62"/>
  <c r="J61" i="62"/>
  <c r="I61" i="62"/>
  <c r="M116" i="61"/>
  <c r="L116" i="61"/>
  <c r="J116" i="61"/>
  <c r="I116" i="61"/>
  <c r="K116" i="61"/>
  <c r="N116" i="61"/>
  <c r="P116" i="61"/>
  <c r="O116" i="61"/>
  <c r="I117" i="61"/>
  <c r="J117" i="61"/>
  <c r="P117" i="61"/>
  <c r="K117" i="61"/>
  <c r="O117" i="61"/>
  <c r="L117" i="61"/>
  <c r="M117" i="61"/>
  <c r="N117" i="61"/>
  <c r="J165" i="62"/>
  <c r="N165" i="62"/>
  <c r="M165" i="62"/>
  <c r="O165" i="62"/>
  <c r="L165" i="62"/>
  <c r="I165" i="62"/>
  <c r="P165" i="62"/>
  <c r="O210" i="61"/>
  <c r="M210" i="61"/>
  <c r="L210" i="61"/>
  <c r="P210" i="61"/>
  <c r="J210" i="61"/>
  <c r="K210" i="61"/>
  <c r="N210" i="61"/>
  <c r="I210" i="61"/>
  <c r="P58" i="61"/>
  <c r="N58" i="61"/>
  <c r="O58" i="61"/>
  <c r="M58" i="61"/>
  <c r="L58" i="61"/>
  <c r="I58" i="61"/>
  <c r="K58" i="61"/>
  <c r="O177" i="61"/>
  <c r="N177" i="61"/>
  <c r="K177" i="61"/>
  <c r="M177" i="61"/>
  <c r="P177" i="61"/>
  <c r="L177" i="61"/>
  <c r="I177" i="61"/>
  <c r="J177" i="61"/>
  <c r="L43" i="66"/>
  <c r="P43" i="66"/>
  <c r="K43" i="66"/>
  <c r="M43" i="66"/>
  <c r="I43" i="66"/>
  <c r="N43" i="66"/>
  <c r="J43" i="66"/>
  <c r="P118" i="66"/>
  <c r="J118" i="66"/>
  <c r="K118" i="66"/>
  <c r="O118" i="66"/>
  <c r="M118" i="66"/>
  <c r="L118" i="66"/>
  <c r="I118" i="66"/>
  <c r="N118" i="66"/>
  <c r="N143" i="66"/>
  <c r="I143" i="66"/>
  <c r="L143" i="66"/>
  <c r="K143" i="66"/>
  <c r="J143" i="66"/>
  <c r="M143" i="66"/>
  <c r="O143" i="66"/>
  <c r="P143" i="66"/>
  <c r="P164" i="62"/>
  <c r="J164" i="62"/>
  <c r="N164" i="62"/>
  <c r="M164" i="62"/>
  <c r="O164" i="62"/>
  <c r="K164" i="62"/>
  <c r="L164" i="62"/>
  <c r="O200" i="62"/>
  <c r="K200" i="62"/>
  <c r="L200" i="62"/>
  <c r="M200" i="62"/>
  <c r="J200" i="62"/>
  <c r="P200" i="62"/>
  <c r="N200" i="62"/>
  <c r="N129" i="66"/>
  <c r="I129" i="66"/>
  <c r="M129" i="66"/>
  <c r="K129" i="66"/>
  <c r="J129" i="66"/>
  <c r="P129" i="66"/>
  <c r="O129" i="66"/>
  <c r="O162" i="66"/>
  <c r="P162" i="66"/>
  <c r="M162" i="66"/>
  <c r="N162" i="66"/>
  <c r="J162" i="66"/>
  <c r="I162" i="66"/>
  <c r="K162" i="66"/>
  <c r="L162" i="66"/>
  <c r="K203" i="62"/>
  <c r="L203" i="62"/>
  <c r="O203" i="62"/>
  <c r="I203" i="62"/>
  <c r="P203" i="62"/>
  <c r="J203" i="62"/>
  <c r="M203" i="62"/>
  <c r="L109" i="29"/>
  <c r="J109" i="29"/>
  <c r="I109" i="29"/>
  <c r="O109" i="29"/>
  <c r="N109" i="29"/>
  <c r="P109" i="29"/>
  <c r="M109" i="29"/>
  <c r="K109" i="29"/>
  <c r="O120" i="61"/>
  <c r="N120" i="61"/>
  <c r="K120" i="61"/>
  <c r="J120" i="61"/>
  <c r="M120" i="61"/>
  <c r="I120" i="61"/>
  <c r="L120" i="61"/>
  <c r="P120" i="61"/>
  <c r="L108" i="29"/>
  <c r="P108" i="29"/>
  <c r="M108" i="29"/>
  <c r="J108" i="29"/>
  <c r="K108" i="29"/>
  <c r="I108" i="29"/>
  <c r="N108" i="29"/>
  <c r="O108" i="29"/>
  <c r="L157" i="61"/>
  <c r="J157" i="61"/>
  <c r="I157" i="61"/>
  <c r="K157" i="61"/>
  <c r="M157" i="61"/>
  <c r="O157" i="61"/>
  <c r="N157" i="61"/>
  <c r="P157" i="61"/>
  <c r="P144" i="62"/>
  <c r="J144" i="62"/>
  <c r="I144" i="62"/>
  <c r="O144" i="62"/>
  <c r="N144" i="62"/>
  <c r="L144" i="62"/>
  <c r="M144" i="62"/>
  <c r="K144" i="62"/>
  <c r="K169" i="63"/>
  <c r="N169" i="63"/>
  <c r="O169" i="63"/>
  <c r="L169" i="63"/>
  <c r="J169" i="63"/>
  <c r="I169" i="63"/>
  <c r="P169" i="63"/>
  <c r="M169" i="63"/>
  <c r="AC202" i="63"/>
  <c r="AD201" i="63"/>
  <c r="AE201" i="63"/>
  <c r="AD45" i="63"/>
  <c r="AE45" i="63"/>
  <c r="AC46" i="63"/>
  <c r="AD180" i="29"/>
  <c r="AE180" i="29"/>
  <c r="AC181" i="29"/>
  <c r="AE120" i="29"/>
  <c r="AC121" i="29"/>
  <c r="AD120" i="29"/>
  <c r="AD85" i="29"/>
  <c r="AE85" i="29"/>
  <c r="AD85" i="64"/>
  <c r="AE85" i="64"/>
  <c r="AD73" i="63"/>
  <c r="AE73" i="63"/>
  <c r="M78" i="62"/>
  <c r="N78" i="62"/>
  <c r="J78" i="62"/>
  <c r="P78" i="62"/>
  <c r="L78" i="62"/>
  <c r="K78" i="62"/>
  <c r="K187" i="62"/>
  <c r="J187" i="62"/>
  <c r="N187" i="62"/>
  <c r="O187" i="62"/>
  <c r="P187" i="62"/>
  <c r="M187" i="62"/>
  <c r="J49" i="61"/>
  <c r="M49" i="61"/>
  <c r="L49" i="61"/>
  <c r="N49" i="61"/>
  <c r="O49" i="61"/>
  <c r="I49" i="61"/>
  <c r="K49" i="61"/>
  <c r="P49" i="61"/>
  <c r="O169" i="62"/>
  <c r="J169" i="62"/>
  <c r="I169" i="62"/>
  <c r="L169" i="62"/>
  <c r="N169" i="62"/>
  <c r="P169" i="62"/>
  <c r="K169" i="62"/>
  <c r="M169" i="62"/>
  <c r="I119" i="61"/>
  <c r="N119" i="61"/>
  <c r="P119" i="61"/>
  <c r="O119" i="61"/>
  <c r="L119" i="61"/>
  <c r="M119" i="61"/>
  <c r="K119" i="61"/>
  <c r="J119" i="61"/>
  <c r="P69" i="66"/>
  <c r="M69" i="66"/>
  <c r="I69" i="66"/>
  <c r="J69" i="66"/>
  <c r="K69" i="66"/>
  <c r="L69" i="66"/>
  <c r="O69" i="66"/>
  <c r="L150" i="66"/>
  <c r="J150" i="66"/>
  <c r="I150" i="66"/>
  <c r="O150" i="66"/>
  <c r="P150" i="66"/>
  <c r="M150" i="66"/>
  <c r="N150" i="66"/>
  <c r="K150" i="66"/>
  <c r="I202" i="62"/>
  <c r="L202" i="62"/>
  <c r="O202" i="62"/>
  <c r="N202" i="62"/>
  <c r="K202" i="62"/>
  <c r="J202" i="62"/>
  <c r="P202" i="62"/>
  <c r="P139" i="66"/>
  <c r="O139" i="66"/>
  <c r="M139" i="66"/>
  <c r="L139" i="66"/>
  <c r="J139" i="66"/>
  <c r="I139" i="66"/>
  <c r="N139" i="66"/>
  <c r="P104" i="61"/>
  <c r="M104" i="61"/>
  <c r="O104" i="61"/>
  <c r="K104" i="61"/>
  <c r="I104" i="61"/>
  <c r="N104" i="61"/>
  <c r="J104" i="61"/>
  <c r="J168" i="66"/>
  <c r="I168" i="66"/>
  <c r="O168" i="66"/>
  <c r="L168" i="66"/>
  <c r="K168" i="66"/>
  <c r="P168" i="66"/>
  <c r="N168" i="66"/>
  <c r="M168" i="66"/>
  <c r="I151" i="63"/>
  <c r="O151" i="63"/>
  <c r="N151" i="63"/>
  <c r="M151" i="63"/>
  <c r="L151" i="63"/>
  <c r="P151" i="63"/>
  <c r="J151" i="63"/>
  <c r="I59" i="64"/>
  <c r="K59" i="64"/>
  <c r="P59" i="64"/>
  <c r="M59" i="64"/>
  <c r="N59" i="64"/>
  <c r="J59" i="64"/>
  <c r="L59" i="64"/>
  <c r="O59" i="64"/>
  <c r="O103" i="62"/>
  <c r="P103" i="62"/>
  <c r="N103" i="62"/>
  <c r="K103" i="62"/>
  <c r="M103" i="62"/>
  <c r="I103" i="62"/>
  <c r="J103" i="62"/>
  <c r="N143" i="61"/>
  <c r="L143" i="61"/>
  <c r="O143" i="61"/>
  <c r="P143" i="61"/>
  <c r="M143" i="61"/>
  <c r="K143" i="61"/>
  <c r="I143" i="61"/>
  <c r="J143" i="61"/>
  <c r="O127" i="62"/>
  <c r="K127" i="62"/>
  <c r="N127" i="62"/>
  <c r="M127" i="62"/>
  <c r="P127" i="62"/>
  <c r="J127" i="62"/>
  <c r="I127" i="62"/>
  <c r="P44" i="64"/>
  <c r="K44" i="64"/>
  <c r="O44" i="64"/>
  <c r="N44" i="64"/>
  <c r="L44" i="64"/>
  <c r="M44" i="64"/>
  <c r="J44" i="64"/>
  <c r="J114" i="29"/>
  <c r="M114" i="29"/>
  <c r="P114" i="29"/>
  <c r="I114" i="29"/>
  <c r="O114" i="29"/>
  <c r="K114" i="29"/>
  <c r="L114" i="29"/>
  <c r="N114" i="29"/>
  <c r="AC142" i="65"/>
  <c r="AD141" i="65"/>
  <c r="AE141" i="65"/>
  <c r="P45" i="62"/>
  <c r="I45" i="62"/>
  <c r="K45" i="62"/>
  <c r="N45" i="62"/>
  <c r="M45" i="62"/>
  <c r="L45" i="62"/>
  <c r="P145" i="62"/>
  <c r="J145" i="62"/>
  <c r="N145" i="62"/>
  <c r="O145" i="62"/>
  <c r="M145" i="62"/>
  <c r="K145" i="62"/>
  <c r="I145" i="62"/>
  <c r="L145" i="62"/>
  <c r="N30" i="61"/>
  <c r="K30" i="61"/>
  <c r="I30" i="61"/>
  <c r="M30" i="61"/>
  <c r="P30" i="61"/>
  <c r="O30" i="61"/>
  <c r="L30" i="61"/>
  <c r="L121" i="62"/>
  <c r="P121" i="62"/>
  <c r="I121" i="62"/>
  <c r="J121" i="62"/>
  <c r="O121" i="62"/>
  <c r="K121" i="62"/>
  <c r="N121" i="62"/>
  <c r="M121" i="62"/>
  <c r="P81" i="61"/>
  <c r="M81" i="61"/>
  <c r="N81" i="61"/>
  <c r="J81" i="61"/>
  <c r="I81" i="61"/>
  <c r="L81" i="61"/>
  <c r="K81" i="61"/>
  <c r="O174" i="61"/>
  <c r="M174" i="61"/>
  <c r="J174" i="61"/>
  <c r="K174" i="61"/>
  <c r="I174" i="61"/>
  <c r="N174" i="61"/>
  <c r="P174" i="61"/>
  <c r="L174" i="61"/>
  <c r="P119" i="66"/>
  <c r="O119" i="66"/>
  <c r="L119" i="66"/>
  <c r="J119" i="66"/>
  <c r="M119" i="66"/>
  <c r="I119" i="66"/>
  <c r="K119" i="66"/>
  <c r="N119" i="66"/>
  <c r="L36" i="61"/>
  <c r="N36" i="61"/>
  <c r="J36" i="61"/>
  <c r="P36" i="61"/>
  <c r="I36" i="61"/>
  <c r="O36" i="61"/>
  <c r="M36" i="61"/>
  <c r="J162" i="61"/>
  <c r="I162" i="61"/>
  <c r="P162" i="61"/>
  <c r="L162" i="61"/>
  <c r="M162" i="61"/>
  <c r="N162" i="61"/>
  <c r="K162" i="61"/>
  <c r="O162" i="61"/>
  <c r="J217" i="61"/>
  <c r="O217" i="61"/>
  <c r="L217" i="61"/>
  <c r="I217" i="61"/>
  <c r="P217" i="61"/>
  <c r="K217" i="61"/>
  <c r="M217" i="61"/>
  <c r="N217" i="61"/>
  <c r="P114" i="66"/>
  <c r="J114" i="66"/>
  <c r="K114" i="66"/>
  <c r="I114" i="66"/>
  <c r="L114" i="66"/>
  <c r="N114" i="66"/>
  <c r="M114" i="66"/>
  <c r="L189" i="66"/>
  <c r="M189" i="66"/>
  <c r="I189" i="66"/>
  <c r="J189" i="66"/>
  <c r="K189" i="66"/>
  <c r="O189" i="66"/>
  <c r="N189" i="66"/>
  <c r="P189" i="66"/>
  <c r="P117" i="66"/>
  <c r="J117" i="66"/>
  <c r="I117" i="66"/>
  <c r="K117" i="66"/>
  <c r="M117" i="66"/>
  <c r="O117" i="66"/>
  <c r="L117" i="66"/>
  <c r="N117" i="66"/>
  <c r="L155" i="66"/>
  <c r="J155" i="66"/>
  <c r="K155" i="66"/>
  <c r="I155" i="66"/>
  <c r="M155" i="66"/>
  <c r="P155" i="66"/>
  <c r="N155" i="66"/>
  <c r="O155" i="66"/>
  <c r="P156" i="66"/>
  <c r="N156" i="66"/>
  <c r="L156" i="66"/>
  <c r="J156" i="66"/>
  <c r="I156" i="66"/>
  <c r="M156" i="66"/>
  <c r="O156" i="66"/>
  <c r="K156" i="66"/>
  <c r="N144" i="66"/>
  <c r="I144" i="66"/>
  <c r="P144" i="66"/>
  <c r="M144" i="66"/>
  <c r="L144" i="66"/>
  <c r="J144" i="66"/>
  <c r="K144" i="66"/>
  <c r="O144" i="66"/>
  <c r="K44" i="66"/>
  <c r="M44" i="66"/>
  <c r="P44" i="66"/>
  <c r="N44" i="66"/>
  <c r="L44" i="66"/>
  <c r="I44" i="66"/>
  <c r="O44" i="66"/>
  <c r="J73" i="61"/>
  <c r="K73" i="61"/>
  <c r="L73" i="61"/>
  <c r="M73" i="61"/>
  <c r="P73" i="61"/>
  <c r="O73" i="61"/>
  <c r="I73" i="61"/>
  <c r="N73" i="61"/>
  <c r="J177" i="64"/>
  <c r="O177" i="64"/>
  <c r="L177" i="64"/>
  <c r="M177" i="64"/>
  <c r="K177" i="64"/>
  <c r="P177" i="64"/>
  <c r="I177" i="64"/>
  <c r="O187" i="61"/>
  <c r="N187" i="61"/>
  <c r="I187" i="61"/>
  <c r="P187" i="61"/>
  <c r="K187" i="61"/>
  <c r="M187" i="61"/>
  <c r="J187" i="61"/>
  <c r="L187" i="61"/>
  <c r="I174" i="63"/>
  <c r="J174" i="63"/>
  <c r="L174" i="63"/>
  <c r="N174" i="63"/>
  <c r="P174" i="63"/>
  <c r="K174" i="63"/>
  <c r="M174" i="63"/>
  <c r="J154" i="64"/>
  <c r="M154" i="64"/>
  <c r="L154" i="64"/>
  <c r="I154" i="64"/>
  <c r="P154" i="64"/>
  <c r="N154" i="64"/>
  <c r="K154" i="64"/>
  <c r="K215" i="29"/>
  <c r="M215" i="29"/>
  <c r="P215" i="29"/>
  <c r="L215" i="29"/>
  <c r="O215" i="29"/>
  <c r="N215" i="29"/>
  <c r="J215" i="29"/>
  <c r="I215" i="29"/>
  <c r="M191" i="61"/>
  <c r="O191" i="61"/>
  <c r="J191" i="61"/>
  <c r="I191" i="61"/>
  <c r="L191" i="61"/>
  <c r="K191" i="61"/>
  <c r="N191" i="61"/>
  <c r="P191" i="61"/>
  <c r="AD57" i="64"/>
  <c r="AE57" i="64"/>
  <c r="AC58" i="64"/>
  <c r="AD49" i="64"/>
  <c r="AE49" i="64"/>
  <c r="M212" i="62"/>
  <c r="O212" i="62"/>
  <c r="N212" i="62"/>
  <c r="L212" i="62"/>
  <c r="I212" i="62"/>
  <c r="P212" i="62"/>
  <c r="J212" i="62"/>
  <c r="P92" i="61"/>
  <c r="O92" i="61"/>
  <c r="J92" i="61"/>
  <c r="M92" i="61"/>
  <c r="N92" i="61"/>
  <c r="I92" i="61"/>
  <c r="K92" i="61"/>
  <c r="L152" i="63"/>
  <c r="M152" i="63"/>
  <c r="K152" i="63"/>
  <c r="O152" i="63"/>
  <c r="J152" i="63"/>
  <c r="N152" i="63"/>
  <c r="P152" i="63"/>
  <c r="L34" i="61"/>
  <c r="M34" i="61"/>
  <c r="O34" i="61"/>
  <c r="J34" i="61"/>
  <c r="P34" i="61"/>
  <c r="K34" i="61"/>
  <c r="N34" i="61"/>
  <c r="M92" i="66"/>
  <c r="N92" i="66"/>
  <c r="K92" i="66"/>
  <c r="J92" i="66"/>
  <c r="O92" i="66"/>
  <c r="P92" i="66"/>
  <c r="I92" i="66"/>
  <c r="L104" i="62"/>
  <c r="J104" i="62"/>
  <c r="I104" i="62"/>
  <c r="M104" i="62"/>
  <c r="P104" i="62"/>
  <c r="N104" i="62"/>
  <c r="O104" i="62"/>
  <c r="M105" i="61"/>
  <c r="O105" i="61"/>
  <c r="P105" i="61"/>
  <c r="I105" i="61"/>
  <c r="J105" i="61"/>
  <c r="N105" i="61"/>
  <c r="L105" i="61"/>
  <c r="P200" i="61"/>
  <c r="J200" i="61"/>
  <c r="I200" i="61"/>
  <c r="M200" i="61"/>
  <c r="N200" i="61"/>
  <c r="L200" i="61"/>
  <c r="O200" i="61"/>
  <c r="K200" i="61"/>
  <c r="O78" i="66"/>
  <c r="M78" i="66"/>
  <c r="K78" i="66"/>
  <c r="I78" i="66"/>
  <c r="L78" i="66"/>
  <c r="J78" i="66"/>
  <c r="P78" i="66"/>
  <c r="N45" i="66"/>
  <c r="I45" i="66"/>
  <c r="M45" i="66"/>
  <c r="O45" i="66"/>
  <c r="J45" i="66"/>
  <c r="K45" i="66"/>
  <c r="P45" i="66"/>
  <c r="L174" i="66"/>
  <c r="J174" i="66"/>
  <c r="I174" i="66"/>
  <c r="O174" i="66"/>
  <c r="P174" i="66"/>
  <c r="M174" i="66"/>
  <c r="K174" i="66"/>
  <c r="N174" i="66"/>
  <c r="P72" i="66"/>
  <c r="M72" i="66"/>
  <c r="I72" i="66"/>
  <c r="O72" i="66"/>
  <c r="J72" i="66"/>
  <c r="N72" i="66"/>
  <c r="L72" i="66"/>
  <c r="J145" i="66"/>
  <c r="I145" i="66"/>
  <c r="K145" i="66"/>
  <c r="P145" i="66"/>
  <c r="L145" i="66"/>
  <c r="M145" i="66"/>
  <c r="N145" i="66"/>
  <c r="O145" i="66"/>
  <c r="M186" i="66"/>
  <c r="I186" i="66"/>
  <c r="J186" i="66"/>
  <c r="P186" i="66"/>
  <c r="O186" i="66"/>
  <c r="N186" i="66"/>
  <c r="L186" i="66"/>
  <c r="K186" i="66"/>
  <c r="J55" i="61"/>
  <c r="K55" i="61"/>
  <c r="P55" i="61"/>
  <c r="M55" i="61"/>
  <c r="N55" i="61"/>
  <c r="O55" i="61"/>
  <c r="I55" i="61"/>
  <c r="J212" i="66"/>
  <c r="N212" i="66"/>
  <c r="M212" i="66"/>
  <c r="L212" i="66"/>
  <c r="O212" i="66"/>
  <c r="I212" i="66"/>
  <c r="K212" i="66"/>
  <c r="P212" i="66"/>
  <c r="N204" i="61"/>
  <c r="O204" i="61"/>
  <c r="I204" i="61"/>
  <c r="J204" i="61"/>
  <c r="K204" i="61"/>
  <c r="P204" i="61"/>
  <c r="L204" i="61"/>
  <c r="M204" i="61"/>
  <c r="K67" i="66"/>
  <c r="L67" i="66"/>
  <c r="M67" i="66"/>
  <c r="P67" i="66"/>
  <c r="J67" i="66"/>
  <c r="N67" i="66"/>
  <c r="I67" i="66"/>
  <c r="M115" i="62"/>
  <c r="L115" i="62"/>
  <c r="K115" i="62"/>
  <c r="O115" i="62"/>
  <c r="P115" i="62"/>
  <c r="N115" i="62"/>
  <c r="I115" i="62"/>
  <c r="I92" i="63"/>
  <c r="M92" i="63"/>
  <c r="N92" i="63"/>
  <c r="P92" i="63"/>
  <c r="O92" i="63"/>
  <c r="J92" i="63"/>
  <c r="L92" i="63"/>
  <c r="N181" i="65"/>
  <c r="I181" i="65"/>
  <c r="J181" i="65"/>
  <c r="P181" i="65"/>
  <c r="O181" i="65"/>
  <c r="L181" i="65"/>
  <c r="K181" i="65"/>
  <c r="M181" i="65"/>
  <c r="J120" i="29"/>
  <c r="M120" i="29"/>
  <c r="I120" i="29"/>
  <c r="N120" i="29"/>
  <c r="O120" i="29"/>
  <c r="K120" i="29"/>
  <c r="L120" i="29"/>
  <c r="P120" i="29"/>
  <c r="O69" i="61"/>
  <c r="M69" i="61"/>
  <c r="K69" i="61"/>
  <c r="L69" i="61"/>
  <c r="I69" i="61"/>
  <c r="N69" i="61"/>
  <c r="P69" i="61"/>
  <c r="J69" i="61"/>
  <c r="N55" i="62"/>
  <c r="J55" i="62"/>
  <c r="K55" i="62"/>
  <c r="M55" i="62"/>
  <c r="L55" i="62"/>
  <c r="P55" i="62"/>
  <c r="I55" i="62"/>
  <c r="K145" i="29"/>
  <c r="O145" i="29"/>
  <c r="N145" i="29"/>
  <c r="J145" i="29"/>
  <c r="L145" i="29"/>
  <c r="I145" i="29"/>
  <c r="P145" i="29"/>
  <c r="M145" i="29"/>
  <c r="O82" i="61"/>
  <c r="P82" i="61"/>
  <c r="M82" i="61"/>
  <c r="N82" i="61"/>
  <c r="L82" i="61"/>
  <c r="K82" i="61"/>
  <c r="I82" i="61"/>
  <c r="I73" i="62"/>
  <c r="L73" i="62"/>
  <c r="N73" i="62"/>
  <c r="K73" i="62"/>
  <c r="P73" i="62"/>
  <c r="O73" i="62"/>
  <c r="J73" i="62"/>
  <c r="M73" i="62"/>
  <c r="AD33" i="61"/>
  <c r="AE33" i="61"/>
  <c r="AC34" i="61"/>
  <c r="AE193" i="65"/>
  <c r="AD193" i="65"/>
  <c r="M142" i="62"/>
  <c r="L142" i="62"/>
  <c r="N142" i="62"/>
  <c r="J142" i="62"/>
  <c r="O142" i="62"/>
  <c r="K142" i="62"/>
  <c r="P142" i="62"/>
  <c r="J215" i="62"/>
  <c r="P215" i="62"/>
  <c r="M215" i="62"/>
  <c r="I215" i="62"/>
  <c r="K215" i="62"/>
  <c r="L215" i="62"/>
  <c r="O215" i="62"/>
  <c r="P164" i="61"/>
  <c r="I164" i="61"/>
  <c r="O164" i="61"/>
  <c r="J164" i="61"/>
  <c r="K164" i="61"/>
  <c r="L164" i="61"/>
  <c r="M164" i="61"/>
  <c r="N164" i="61"/>
  <c r="I108" i="61"/>
  <c r="M108" i="61"/>
  <c r="K108" i="61"/>
  <c r="O108" i="61"/>
  <c r="N108" i="61"/>
  <c r="P108" i="61"/>
  <c r="J108" i="61"/>
  <c r="L108" i="61"/>
  <c r="I102" i="66"/>
  <c r="L102" i="66"/>
  <c r="K102" i="66"/>
  <c r="O102" i="66"/>
  <c r="M102" i="66"/>
  <c r="N102" i="66"/>
  <c r="P102" i="66"/>
  <c r="N181" i="62"/>
  <c r="P181" i="62"/>
  <c r="I181" i="62"/>
  <c r="L181" i="62"/>
  <c r="J181" i="62"/>
  <c r="O181" i="62"/>
  <c r="M181" i="62"/>
  <c r="K181" i="62"/>
  <c r="M210" i="66"/>
  <c r="K210" i="66"/>
  <c r="P210" i="66"/>
  <c r="O210" i="66"/>
  <c r="N210" i="66"/>
  <c r="J210" i="66"/>
  <c r="I210" i="66"/>
  <c r="L210" i="66"/>
  <c r="L202" i="66"/>
  <c r="M202" i="66"/>
  <c r="P202" i="66"/>
  <c r="K202" i="66"/>
  <c r="J202" i="66"/>
  <c r="I202" i="66"/>
  <c r="O202" i="66"/>
  <c r="N202" i="66"/>
  <c r="K164" i="66"/>
  <c r="O164" i="66"/>
  <c r="N164" i="66"/>
  <c r="J164" i="66"/>
  <c r="P164" i="66"/>
  <c r="L164" i="66"/>
  <c r="M164" i="66"/>
  <c r="I164" i="66"/>
  <c r="O214" i="66"/>
  <c r="M214" i="66"/>
  <c r="N214" i="66"/>
  <c r="K214" i="66"/>
  <c r="I214" i="66"/>
  <c r="J214" i="66"/>
  <c r="P214" i="66"/>
  <c r="L214" i="66"/>
  <c r="O107" i="66"/>
  <c r="J107" i="66"/>
  <c r="K107" i="66"/>
  <c r="M107" i="66"/>
  <c r="P107" i="66"/>
  <c r="I107" i="66"/>
  <c r="N107" i="66"/>
  <c r="L107" i="66"/>
  <c r="J106" i="61"/>
  <c r="O106" i="61"/>
  <c r="M106" i="61"/>
  <c r="N106" i="61"/>
  <c r="P106" i="61"/>
  <c r="I106" i="61"/>
  <c r="L106" i="61"/>
  <c r="K106" i="61"/>
  <c r="P58" i="63"/>
  <c r="N58" i="63"/>
  <c r="L58" i="63"/>
  <c r="J58" i="63"/>
  <c r="M58" i="63"/>
  <c r="O58" i="63"/>
  <c r="I58" i="63"/>
  <c r="N33" i="62"/>
  <c r="P33" i="62"/>
  <c r="O33" i="62"/>
  <c r="I33" i="62"/>
  <c r="J33" i="62"/>
  <c r="K33" i="62"/>
  <c r="I121" i="64"/>
  <c r="P121" i="64"/>
  <c r="L121" i="64"/>
  <c r="J121" i="64"/>
  <c r="M121" i="64"/>
  <c r="O121" i="64"/>
  <c r="K121" i="64"/>
  <c r="N121" i="64"/>
  <c r="I102" i="29"/>
  <c r="J102" i="29"/>
  <c r="K102" i="29"/>
  <c r="L102" i="29"/>
  <c r="O102" i="29"/>
  <c r="N102" i="29"/>
  <c r="M102" i="29"/>
  <c r="P102" i="29"/>
  <c r="M49" i="62"/>
  <c r="O49" i="62"/>
  <c r="P49" i="62"/>
  <c r="N49" i="62"/>
  <c r="J49" i="62"/>
  <c r="L49" i="62"/>
  <c r="I49" i="62"/>
  <c r="K49" i="62"/>
  <c r="I214" i="64"/>
  <c r="P214" i="64"/>
  <c r="O214" i="64"/>
  <c r="M214" i="64"/>
  <c r="L214" i="64"/>
  <c r="K214" i="64"/>
  <c r="J214" i="64"/>
  <c r="J201" i="66"/>
  <c r="P201" i="66"/>
  <c r="L201" i="66"/>
  <c r="M201" i="66"/>
  <c r="I201" i="66"/>
  <c r="O201" i="66"/>
  <c r="K201" i="66"/>
  <c r="N201" i="66"/>
  <c r="AC107" i="61"/>
  <c r="AD106" i="61"/>
  <c r="AE106" i="61"/>
  <c r="J140" i="61"/>
  <c r="L140" i="61"/>
  <c r="I140" i="61"/>
  <c r="N140" i="61"/>
  <c r="P140" i="61"/>
  <c r="O140" i="61"/>
  <c r="K140" i="61"/>
  <c r="M140" i="61"/>
  <c r="I190" i="62"/>
  <c r="L190" i="62"/>
  <c r="M190" i="62"/>
  <c r="K190" i="62"/>
  <c r="J190" i="62"/>
  <c r="P190" i="62"/>
  <c r="N190" i="62"/>
  <c r="K61" i="66"/>
  <c r="L61" i="66"/>
  <c r="J61" i="66"/>
  <c r="N61" i="66"/>
  <c r="P61" i="66"/>
  <c r="M61" i="66"/>
  <c r="O61" i="66"/>
  <c r="I61" i="66"/>
  <c r="M131" i="66"/>
  <c r="O131" i="66"/>
  <c r="L131" i="66"/>
  <c r="P131" i="66"/>
  <c r="N131" i="66"/>
  <c r="I131" i="66"/>
  <c r="J131" i="66"/>
  <c r="K131" i="66"/>
  <c r="I70" i="61"/>
  <c r="L70" i="61"/>
  <c r="O70" i="61"/>
  <c r="K70" i="61"/>
  <c r="J70" i="61"/>
  <c r="N70" i="61"/>
  <c r="P70" i="61"/>
  <c r="M70" i="61"/>
  <c r="J188" i="61"/>
  <c r="P188" i="61"/>
  <c r="M188" i="61"/>
  <c r="L188" i="61"/>
  <c r="I188" i="61"/>
  <c r="O188" i="61"/>
  <c r="K188" i="61"/>
  <c r="N188" i="61"/>
  <c r="O127" i="66"/>
  <c r="J127" i="66"/>
  <c r="L127" i="66"/>
  <c r="M127" i="66"/>
  <c r="K127" i="66"/>
  <c r="P127" i="66"/>
  <c r="N127" i="66"/>
  <c r="P31" i="66"/>
  <c r="N31" i="66"/>
  <c r="K31" i="66"/>
  <c r="O31" i="66"/>
  <c r="L31" i="66"/>
  <c r="M31" i="66"/>
  <c r="J199" i="66"/>
  <c r="M199" i="66"/>
  <c r="O199" i="66"/>
  <c r="K199" i="66"/>
  <c r="N199" i="66"/>
  <c r="P199" i="66"/>
  <c r="L199" i="66"/>
  <c r="I199" i="66"/>
  <c r="M55" i="66"/>
  <c r="O55" i="66"/>
  <c r="L55" i="66"/>
  <c r="N55" i="66"/>
  <c r="P55" i="66"/>
  <c r="K55" i="66"/>
  <c r="J55" i="66"/>
  <c r="O140" i="66"/>
  <c r="M140" i="66"/>
  <c r="P140" i="66"/>
  <c r="K140" i="66"/>
  <c r="I140" i="66"/>
  <c r="L140" i="66"/>
  <c r="N140" i="66"/>
  <c r="L178" i="66"/>
  <c r="P178" i="66"/>
  <c r="M178" i="66"/>
  <c r="J178" i="66"/>
  <c r="O178" i="66"/>
  <c r="K178" i="66"/>
  <c r="I178" i="66"/>
  <c r="N178" i="66"/>
  <c r="N192" i="66"/>
  <c r="K192" i="66"/>
  <c r="P192" i="66"/>
  <c r="O192" i="66"/>
  <c r="J192" i="66"/>
  <c r="I192" i="66"/>
  <c r="M192" i="66"/>
  <c r="L192" i="66"/>
  <c r="N155" i="64"/>
  <c r="M155" i="64"/>
  <c r="J155" i="64"/>
  <c r="P155" i="64"/>
  <c r="O155" i="64"/>
  <c r="L155" i="64"/>
  <c r="K155" i="64"/>
  <c r="O165" i="61"/>
  <c r="P165" i="61"/>
  <c r="L165" i="61"/>
  <c r="M165" i="61"/>
  <c r="N165" i="61"/>
  <c r="I165" i="61"/>
  <c r="K165" i="61"/>
  <c r="J165" i="61"/>
  <c r="I189" i="62"/>
  <c r="M189" i="62"/>
  <c r="P189" i="62"/>
  <c r="J189" i="62"/>
  <c r="L189" i="62"/>
  <c r="N189" i="62"/>
  <c r="N84" i="29"/>
  <c r="I84" i="29"/>
  <c r="L84" i="29"/>
  <c r="J84" i="29"/>
  <c r="M84" i="29"/>
  <c r="O84" i="29"/>
  <c r="P84" i="29"/>
  <c r="K84" i="29"/>
  <c r="N96" i="61"/>
  <c r="M96" i="61"/>
  <c r="O96" i="61"/>
  <c r="L96" i="61"/>
  <c r="I96" i="61"/>
  <c r="K96" i="61"/>
  <c r="J96" i="61"/>
  <c r="P96" i="61"/>
  <c r="N104" i="63"/>
  <c r="O104" i="63"/>
  <c r="P104" i="63"/>
  <c r="L104" i="63"/>
  <c r="K104" i="63"/>
  <c r="I104" i="63"/>
  <c r="J104" i="63"/>
  <c r="O36" i="65"/>
  <c r="N36" i="65"/>
  <c r="M36" i="65"/>
  <c r="L36" i="65"/>
  <c r="I36" i="65"/>
  <c r="J36" i="65"/>
  <c r="P36" i="65"/>
  <c r="N46" i="29"/>
  <c r="K46" i="29"/>
  <c r="L46" i="29"/>
  <c r="I46" i="29"/>
  <c r="P46" i="29"/>
  <c r="J46" i="29"/>
  <c r="M46" i="29"/>
  <c r="O46" i="29"/>
  <c r="J138" i="63"/>
  <c r="O138" i="63"/>
  <c r="L138" i="63"/>
  <c r="I138" i="63"/>
  <c r="K138" i="63"/>
  <c r="P138" i="63"/>
  <c r="N138" i="63"/>
  <c r="U142" i="66"/>
  <c r="U190" i="63"/>
  <c r="U70" i="63"/>
  <c r="U4" i="29" l="1"/>
  <c r="U10" i="61"/>
  <c r="Q10" i="61" s="1"/>
  <c r="AD46" i="63"/>
  <c r="AE46" i="63"/>
  <c r="AC47" i="63"/>
  <c r="AD47" i="61"/>
  <c r="AE47" i="61"/>
  <c r="AC48" i="61"/>
  <c r="AD82" i="63"/>
  <c r="AE82" i="63"/>
  <c r="AC83" i="63"/>
  <c r="AC155" i="61"/>
  <c r="AD154" i="61"/>
  <c r="AE154" i="61"/>
  <c r="U10" i="65"/>
  <c r="Q10" i="65" s="1"/>
  <c r="AC83" i="65"/>
  <c r="AE82" i="65"/>
  <c r="AD82" i="65"/>
  <c r="AD106" i="66"/>
  <c r="AE106" i="66"/>
  <c r="AC107" i="66"/>
  <c r="U8" i="65"/>
  <c r="Q8" i="65" s="1"/>
  <c r="U9" i="29"/>
  <c r="Q9" i="29" s="1"/>
  <c r="AE34" i="61"/>
  <c r="AC35" i="61"/>
  <c r="AD34" i="61"/>
  <c r="U10" i="66"/>
  <c r="Q10" i="66" s="1"/>
  <c r="U9" i="66"/>
  <c r="Q9" i="66" s="1"/>
  <c r="AD181" i="29"/>
  <c r="AE181" i="29"/>
  <c r="AD202" i="63"/>
  <c r="AE202" i="63"/>
  <c r="AC203" i="63"/>
  <c r="AC84" i="66"/>
  <c r="AD83" i="66"/>
  <c r="AE83" i="66"/>
  <c r="U11" i="66"/>
  <c r="Q11" i="66" s="1"/>
  <c r="U8" i="61"/>
  <c r="Q8" i="61" s="1"/>
  <c r="AD214" i="65"/>
  <c r="AE214" i="65"/>
  <c r="AC215" i="65"/>
  <c r="AC191" i="63"/>
  <c r="AD190" i="63"/>
  <c r="AE190" i="63"/>
  <c r="U8" i="29"/>
  <c r="Q8" i="29" s="1"/>
  <c r="AD215" i="64"/>
  <c r="AC216" i="64"/>
  <c r="AE215" i="64"/>
  <c r="AC59" i="61"/>
  <c r="AD58" i="61"/>
  <c r="AE58" i="61"/>
  <c r="U11" i="65"/>
  <c r="Q11" i="65" s="1"/>
  <c r="AD97" i="62"/>
  <c r="AE97" i="62"/>
  <c r="AC59" i="66"/>
  <c r="AD58" i="66"/>
  <c r="AE58" i="66"/>
  <c r="U6" i="29"/>
  <c r="Q6" i="29" s="1"/>
  <c r="AD107" i="61"/>
  <c r="AE107" i="61"/>
  <c r="AC108" i="61"/>
  <c r="U7" i="29"/>
  <c r="Q7" i="29" s="1"/>
  <c r="AC59" i="64"/>
  <c r="AD58" i="64"/>
  <c r="AE58" i="64"/>
  <c r="AC193" i="62"/>
  <c r="AD192" i="62"/>
  <c r="AE192" i="62"/>
  <c r="AD121" i="65"/>
  <c r="AE121" i="65"/>
  <c r="U5" i="29"/>
  <c r="Q5" i="29" s="1"/>
  <c r="AC144" i="62"/>
  <c r="AD143" i="62"/>
  <c r="AE143" i="62"/>
  <c r="AE154" i="66"/>
  <c r="AC155" i="66"/>
  <c r="AD154" i="66"/>
  <c r="AE169" i="65"/>
  <c r="AD169" i="65"/>
  <c r="AD179" i="61"/>
  <c r="AE179" i="61"/>
  <c r="AC180" i="61"/>
  <c r="AE142" i="65"/>
  <c r="AD142" i="65"/>
  <c r="AC143" i="65"/>
  <c r="AE121" i="29"/>
  <c r="AD121" i="29"/>
  <c r="U9" i="61"/>
  <c r="Q9" i="61" s="1"/>
  <c r="AC191" i="64"/>
  <c r="AD190" i="64"/>
  <c r="AE190" i="64"/>
  <c r="AD73" i="66"/>
  <c r="AE73" i="66"/>
  <c r="U11" i="61"/>
  <c r="Q11" i="61" s="1"/>
  <c r="AE169" i="62"/>
  <c r="AD169" i="62"/>
  <c r="U11" i="29"/>
  <c r="Q11" i="29" s="1"/>
  <c r="U140" i="62"/>
  <c r="V91" i="29"/>
  <c r="X187" i="66"/>
  <c r="V214" i="29"/>
  <c r="X138" i="64"/>
  <c r="U49" i="61"/>
  <c r="X68" i="65"/>
  <c r="V126" i="29"/>
  <c r="U54" i="63"/>
  <c r="U166" i="64"/>
  <c r="X69" i="64"/>
  <c r="U61" i="62"/>
  <c r="S114" i="63"/>
  <c r="V141" i="61"/>
  <c r="V30" i="62"/>
  <c r="X202" i="29"/>
  <c r="U47" i="62"/>
  <c r="U31" i="63"/>
  <c r="U107" i="29"/>
  <c r="U121" i="61"/>
  <c r="U214" i="29"/>
  <c r="U47" i="63"/>
  <c r="V143" i="64"/>
  <c r="U162" i="63"/>
  <c r="X162" i="29"/>
  <c r="U154" i="65"/>
  <c r="V109" i="64"/>
  <c r="X90" i="62"/>
  <c r="X217" i="29"/>
  <c r="U169" i="66"/>
  <c r="V93" i="65"/>
  <c r="X71" i="64"/>
  <c r="U35" i="65"/>
  <c r="V217" i="66"/>
  <c r="V95" i="29"/>
  <c r="S198" i="29"/>
  <c r="U179" i="29"/>
  <c r="U178" i="65"/>
  <c r="U193" i="64"/>
  <c r="X43" i="29"/>
  <c r="U140" i="64"/>
  <c r="V114" i="29"/>
  <c r="V66" i="65"/>
  <c r="U132" i="63"/>
  <c r="U166" i="61"/>
  <c r="V155" i="63"/>
  <c r="U165" i="66"/>
  <c r="X128" i="66"/>
  <c r="U128" i="62"/>
  <c r="V210" i="66"/>
  <c r="X200" i="64"/>
  <c r="U90" i="29"/>
  <c r="V151" i="64"/>
  <c r="U138" i="29"/>
  <c r="U168" i="64"/>
  <c r="U102" i="64"/>
  <c r="X213" i="29"/>
  <c r="U210" i="64"/>
  <c r="V116" i="29"/>
  <c r="U46" i="63"/>
  <c r="U33" i="66"/>
  <c r="V97" i="63"/>
  <c r="V82" i="64"/>
  <c r="X95" i="66"/>
  <c r="V67" i="61"/>
  <c r="V211" i="61"/>
  <c r="U73" i="63"/>
  <c r="U70" i="65"/>
  <c r="U36" i="65"/>
  <c r="U120" i="65"/>
  <c r="X120" i="62"/>
  <c r="X174" i="65"/>
  <c r="V154" i="29"/>
  <c r="U34" i="61"/>
  <c r="U205" i="29"/>
  <c r="U165" i="63"/>
  <c r="U203" i="65"/>
  <c r="U106" i="29"/>
  <c r="U216" i="29"/>
  <c r="V131" i="62"/>
  <c r="V118" i="62"/>
  <c r="V32" i="66"/>
  <c r="U174" i="61"/>
  <c r="V69" i="64"/>
  <c r="U116" i="64"/>
  <c r="X144" i="63"/>
  <c r="V115" i="29"/>
  <c r="U94" i="29"/>
  <c r="S102" i="29"/>
  <c r="U192" i="61"/>
  <c r="V180" i="66"/>
  <c r="X106" i="63"/>
  <c r="U199" i="29"/>
  <c r="V166" i="29"/>
  <c r="V69" i="62"/>
  <c r="U216" i="63"/>
  <c r="U34" i="62"/>
  <c r="U32" i="62"/>
  <c r="X80" i="29"/>
  <c r="U103" i="65"/>
  <c r="S138" i="63"/>
  <c r="V103" i="61"/>
  <c r="V91" i="61"/>
  <c r="V139" i="66"/>
  <c r="U48" i="62"/>
  <c r="U84" i="61"/>
  <c r="V126" i="64"/>
  <c r="U114" i="29"/>
  <c r="U217" i="66"/>
  <c r="S66" i="63"/>
  <c r="U205" i="61"/>
  <c r="V54" i="64"/>
  <c r="U93" i="65"/>
  <c r="V55" i="29"/>
  <c r="X91" i="29"/>
  <c r="U157" i="29"/>
  <c r="S66" i="29"/>
  <c r="X156" i="29"/>
  <c r="U105" i="61"/>
  <c r="U97" i="61"/>
  <c r="U46" i="62"/>
  <c r="U42" i="64"/>
  <c r="U61" i="63"/>
  <c r="U60" i="65"/>
  <c r="U198" i="61"/>
  <c r="S150" i="64"/>
  <c r="U169" i="65"/>
  <c r="U217" i="64"/>
  <c r="U144" i="62"/>
  <c r="U108" i="65"/>
  <c r="X130" i="65"/>
  <c r="U164" i="65"/>
  <c r="X42" i="64"/>
  <c r="U175" i="62"/>
  <c r="U174" i="62"/>
  <c r="X129" i="66"/>
  <c r="U181" i="65"/>
  <c r="U191" i="63"/>
  <c r="X78" i="65"/>
  <c r="X93" i="29"/>
  <c r="X95" i="29"/>
  <c r="U186" i="61"/>
  <c r="V175" i="62"/>
  <c r="U68" i="64"/>
  <c r="X154" i="65"/>
  <c r="U129" i="62"/>
  <c r="V176" i="29"/>
  <c r="X102" i="63"/>
  <c r="S54" i="62"/>
  <c r="S90" i="62"/>
  <c r="U213" i="61"/>
  <c r="V201" i="61"/>
  <c r="U186" i="63"/>
  <c r="U68" i="65"/>
  <c r="U155" i="62"/>
  <c r="U94" i="61"/>
  <c r="U95" i="29"/>
  <c r="U126" i="62"/>
  <c r="U211" i="66"/>
  <c r="V166" i="64"/>
  <c r="S102" i="66"/>
  <c r="V156" i="29"/>
  <c r="V97" i="66"/>
  <c r="U127" i="65"/>
  <c r="X57" i="63"/>
  <c r="U92" i="29"/>
  <c r="U48" i="64"/>
  <c r="U108" i="61"/>
  <c r="U91" i="61"/>
  <c r="U44" i="63"/>
  <c r="X114" i="65"/>
  <c r="U119" i="64"/>
  <c r="V126" i="65"/>
  <c r="V138" i="65"/>
  <c r="U119" i="62"/>
  <c r="U46" i="64"/>
  <c r="U30" i="64"/>
  <c r="U55" i="63"/>
  <c r="V73" i="64"/>
  <c r="U211" i="29"/>
  <c r="U72" i="63"/>
  <c r="V152" i="62"/>
  <c r="V92" i="63"/>
  <c r="U192" i="64"/>
  <c r="V120" i="61"/>
  <c r="S102" i="61"/>
  <c r="V80" i="61"/>
  <c r="X139" i="66"/>
  <c r="U199" i="61"/>
  <c r="U104" i="62"/>
  <c r="U216" i="62"/>
  <c r="U141" i="66"/>
  <c r="U181" i="29"/>
  <c r="U179" i="61"/>
  <c r="U48" i="61"/>
  <c r="U97" i="65"/>
  <c r="V152" i="29"/>
  <c r="U186" i="62"/>
  <c r="X92" i="64"/>
  <c r="U45" i="62"/>
  <c r="V140" i="61"/>
  <c r="U168" i="61"/>
  <c r="V71" i="64"/>
  <c r="V163" i="29"/>
  <c r="X114" i="66"/>
  <c r="U188" i="63"/>
  <c r="U34" i="66"/>
  <c r="V177" i="66"/>
  <c r="X90" i="64"/>
  <c r="V36" i="65"/>
  <c r="X190" i="29"/>
  <c r="X94" i="29"/>
  <c r="U96" i="64"/>
  <c r="V140" i="29"/>
  <c r="X180" i="66"/>
  <c r="V81" i="29"/>
  <c r="X67" i="62"/>
  <c r="S30" i="66"/>
  <c r="X144" i="66"/>
  <c r="X155" i="29"/>
  <c r="U150" i="61"/>
  <c r="S198" i="62"/>
  <c r="V68" i="64"/>
  <c r="U69" i="63"/>
  <c r="V201" i="65"/>
  <c r="X35" i="65"/>
  <c r="U200" i="62"/>
  <c r="V66" i="61"/>
  <c r="S138" i="62"/>
  <c r="U72" i="61"/>
  <c r="X139" i="29"/>
  <c r="X210" i="66"/>
  <c r="U189" i="64"/>
  <c r="X128" i="62"/>
  <c r="U35" i="63"/>
  <c r="S66" i="61"/>
  <c r="V165" i="29"/>
  <c r="U165" i="64"/>
  <c r="X32" i="29"/>
  <c r="X152" i="29"/>
  <c r="V30" i="61"/>
  <c r="U117" i="61"/>
  <c r="V32" i="62"/>
  <c r="S30" i="62"/>
  <c r="X45" i="62"/>
  <c r="V143" i="29"/>
  <c r="X126" i="66"/>
  <c r="S198" i="64"/>
  <c r="U177" i="64"/>
  <c r="U174" i="64"/>
  <c r="V210" i="61"/>
  <c r="U69" i="62"/>
  <c r="U97" i="66"/>
  <c r="V155" i="29"/>
  <c r="V198" i="66"/>
  <c r="U132" i="62"/>
  <c r="V92" i="64"/>
  <c r="U213" i="62"/>
  <c r="U162" i="65"/>
  <c r="U217" i="63"/>
  <c r="V202" i="29"/>
  <c r="U46" i="61"/>
  <c r="X211" i="65"/>
  <c r="U188" i="64"/>
  <c r="V130" i="63"/>
  <c r="V114" i="61"/>
  <c r="V93" i="64"/>
  <c r="X118" i="66"/>
  <c r="S174" i="29"/>
  <c r="U174" i="29"/>
  <c r="X200" i="62"/>
  <c r="V186" i="63"/>
  <c r="U203" i="62"/>
  <c r="U68" i="66"/>
  <c r="X151" i="63"/>
  <c r="U180" i="65"/>
  <c r="U79" i="64"/>
  <c r="U190" i="65"/>
  <c r="U68" i="29"/>
  <c r="S186" i="29"/>
  <c r="X142" i="64"/>
  <c r="V139" i="62"/>
  <c r="U56" i="29"/>
  <c r="U117" i="66"/>
  <c r="X130" i="62"/>
  <c r="X198" i="66"/>
  <c r="V153" i="64"/>
  <c r="U114" i="65"/>
  <c r="X115" i="66"/>
  <c r="X187" i="65"/>
  <c r="S162" i="64"/>
  <c r="U141" i="64"/>
  <c r="U210" i="62"/>
  <c r="X177" i="66"/>
  <c r="U68" i="61"/>
  <c r="V46" i="65"/>
  <c r="U108" i="66"/>
  <c r="U164" i="62"/>
  <c r="U34" i="29"/>
  <c r="V96" i="64"/>
  <c r="S102" i="64"/>
  <c r="U54" i="66"/>
  <c r="X36" i="63"/>
  <c r="U154" i="29"/>
  <c r="V105" i="64"/>
  <c r="U202" i="65"/>
  <c r="U144" i="64"/>
  <c r="U31" i="29"/>
  <c r="X202" i="62"/>
  <c r="X210" i="65"/>
  <c r="U164" i="64"/>
  <c r="V150" i="64"/>
  <c r="V44" i="62"/>
  <c r="V179" i="65"/>
  <c r="S174" i="62"/>
  <c r="U80" i="29"/>
  <c r="S66" i="64"/>
  <c r="X103" i="65"/>
  <c r="U60" i="63"/>
  <c r="X80" i="62"/>
  <c r="U83" i="62"/>
  <c r="U176" i="29"/>
  <c r="X90" i="66"/>
  <c r="X78" i="66"/>
  <c r="X59" i="65"/>
  <c r="V155" i="64"/>
  <c r="X165" i="65"/>
  <c r="U191" i="61"/>
  <c r="X216" i="29"/>
  <c r="X210" i="64"/>
  <c r="U116" i="65"/>
  <c r="V186" i="64"/>
  <c r="S102" i="62"/>
  <c r="U71" i="61"/>
  <c r="S162" i="63"/>
  <c r="U191" i="62"/>
  <c r="V35" i="63"/>
  <c r="S138" i="64"/>
  <c r="V68" i="63"/>
  <c r="X143" i="64"/>
  <c r="V97" i="61"/>
  <c r="V61" i="65"/>
  <c r="V42" i="62"/>
  <c r="U69" i="61"/>
  <c r="V169" i="29"/>
  <c r="X128" i="63"/>
  <c r="U143" i="62"/>
  <c r="U71" i="64"/>
  <c r="X119" i="62"/>
  <c r="X201" i="29"/>
  <c r="V199" i="64"/>
  <c r="V42" i="61"/>
  <c r="U198" i="65"/>
  <c r="U138" i="66"/>
  <c r="U187" i="63"/>
  <c r="X79" i="29"/>
  <c r="X131" i="65"/>
  <c r="U164" i="66"/>
  <c r="U106" i="64"/>
  <c r="V37" i="66"/>
  <c r="S42" i="29"/>
  <c r="U174" i="65"/>
  <c r="V104" i="65"/>
  <c r="U129" i="29"/>
  <c r="V200" i="66"/>
  <c r="U119" i="66"/>
  <c r="U153" i="62"/>
  <c r="X33" i="63"/>
  <c r="V163" i="62"/>
  <c r="V186" i="29"/>
  <c r="U193" i="62"/>
  <c r="U179" i="63"/>
  <c r="U132" i="29"/>
  <c r="U36" i="61"/>
  <c r="U33" i="63"/>
  <c r="V68" i="61"/>
  <c r="U191" i="64"/>
  <c r="X126" i="62"/>
  <c r="V186" i="61"/>
  <c r="V210" i="65"/>
  <c r="V67" i="63"/>
  <c r="U211" i="65"/>
  <c r="S114" i="64"/>
  <c r="U142" i="62"/>
  <c r="V67" i="64"/>
  <c r="U33" i="64"/>
  <c r="V155" i="62"/>
  <c r="U83" i="64"/>
  <c r="X90" i="29"/>
  <c r="U141" i="29"/>
  <c r="U67" i="65"/>
  <c r="V109" i="63"/>
  <c r="U141" i="61"/>
  <c r="U140" i="29"/>
  <c r="X91" i="64"/>
  <c r="X71" i="63"/>
  <c r="V204" i="29"/>
  <c r="V70" i="65"/>
  <c r="S126" i="63"/>
  <c r="U178" i="66"/>
  <c r="U144" i="65"/>
  <c r="V104" i="64"/>
  <c r="U67" i="64"/>
  <c r="V47" i="66"/>
  <c r="X130" i="29"/>
  <c r="U131" i="62"/>
  <c r="U144" i="29"/>
  <c r="U128" i="64"/>
  <c r="U212" i="61"/>
  <c r="V42" i="64"/>
  <c r="V127" i="29"/>
  <c r="U212" i="63"/>
  <c r="U156" i="65"/>
  <c r="U94" i="63"/>
  <c r="U55" i="62"/>
  <c r="U178" i="64"/>
  <c r="X46" i="29"/>
  <c r="U93" i="64"/>
  <c r="U145" i="62"/>
  <c r="U204" i="29"/>
  <c r="U153" i="65"/>
  <c r="X133" i="66"/>
  <c r="X32" i="63"/>
  <c r="X198" i="62"/>
  <c r="U201" i="63"/>
  <c r="X205" i="29"/>
  <c r="X213" i="62"/>
  <c r="V203" i="64"/>
  <c r="U45" i="66"/>
  <c r="F17" i="65"/>
  <c r="V213" i="63"/>
  <c r="X61" i="65"/>
  <c r="V162" i="63"/>
  <c r="V56" i="62"/>
  <c r="V191" i="66"/>
  <c r="U163" i="29"/>
  <c r="V56" i="29"/>
  <c r="U85" i="66"/>
  <c r="X37" i="65"/>
  <c r="U44" i="61"/>
  <c r="U175" i="29"/>
  <c r="V66" i="62"/>
  <c r="V211" i="66"/>
  <c r="U102" i="65"/>
  <c r="V177" i="63"/>
  <c r="U126" i="61"/>
  <c r="U57" i="65"/>
  <c r="U176" i="66"/>
  <c r="X91" i="63"/>
  <c r="V202" i="62"/>
  <c r="U169" i="61"/>
  <c r="X56" i="29"/>
  <c r="X174" i="29"/>
  <c r="V211" i="62"/>
  <c r="X133" i="64"/>
  <c r="V93" i="66"/>
  <c r="V78" i="29"/>
  <c r="U153" i="63"/>
  <c r="U132" i="64"/>
  <c r="V60" i="65"/>
  <c r="V163" i="64"/>
  <c r="V150" i="65"/>
  <c r="V165" i="66"/>
  <c r="S42" i="61"/>
  <c r="X212" i="29"/>
  <c r="U117" i="62"/>
  <c r="X204" i="29"/>
  <c r="U143" i="65"/>
  <c r="U139" i="61"/>
  <c r="X103" i="66"/>
  <c r="U82" i="61"/>
  <c r="X141" i="29"/>
  <c r="V49" i="29"/>
  <c r="V104" i="63"/>
  <c r="V144" i="61"/>
  <c r="V193" i="29"/>
  <c r="V132" i="62"/>
  <c r="X43" i="66"/>
  <c r="U138" i="64"/>
  <c r="U115" i="29"/>
  <c r="V216" i="29"/>
  <c r="X37" i="63"/>
  <c r="U201" i="66"/>
  <c r="V175" i="65"/>
  <c r="S90" i="66"/>
  <c r="U211" i="63"/>
  <c r="V66" i="64"/>
  <c r="X186" i="62"/>
  <c r="U157" i="65"/>
  <c r="U59" i="62"/>
  <c r="X200" i="29"/>
  <c r="V58" i="62"/>
  <c r="U186" i="66"/>
  <c r="V175" i="66"/>
  <c r="U166" i="63"/>
  <c r="U204" i="64"/>
  <c r="X46" i="62"/>
  <c r="X118" i="62"/>
  <c r="U56" i="64"/>
  <c r="U215" i="63"/>
  <c r="V94" i="29"/>
  <c r="V141" i="29"/>
  <c r="U54" i="61"/>
  <c r="U166" i="62"/>
  <c r="U121" i="64"/>
  <c r="U190" i="66"/>
  <c r="X165" i="29"/>
  <c r="U138" i="65"/>
  <c r="V187" i="61"/>
  <c r="V46" i="66"/>
  <c r="U213" i="29"/>
  <c r="S210" i="29"/>
  <c r="U118" i="63"/>
  <c r="X97" i="63"/>
  <c r="U32" i="66"/>
  <c r="V114" i="66"/>
  <c r="U43" i="63"/>
  <c r="X201" i="66"/>
  <c r="U154" i="62"/>
  <c r="U121" i="29"/>
  <c r="X114" i="62"/>
  <c r="X120" i="63"/>
  <c r="X47" i="29"/>
  <c r="U115" i="62"/>
  <c r="U81" i="66"/>
  <c r="U47" i="65"/>
  <c r="X127" i="66"/>
  <c r="V31" i="65"/>
  <c r="U151" i="62"/>
  <c r="U72" i="66"/>
  <c r="U32" i="65"/>
  <c r="V152" i="63"/>
  <c r="U155" i="63"/>
  <c r="U81" i="63"/>
  <c r="V167" i="61"/>
  <c r="V138" i="64"/>
  <c r="V47" i="62"/>
  <c r="U120" i="63"/>
  <c r="U59" i="61"/>
  <c r="U94" i="62"/>
  <c r="V78" i="64"/>
  <c r="U61" i="66"/>
  <c r="U56" i="65"/>
  <c r="U42" i="65"/>
  <c r="U126" i="64"/>
  <c r="U96" i="63"/>
  <c r="X175" i="29"/>
  <c r="U44" i="65"/>
  <c r="X180" i="65"/>
  <c r="S198" i="63"/>
  <c r="U107" i="63"/>
  <c r="U203" i="64"/>
  <c r="U142" i="65"/>
  <c r="V118" i="66"/>
  <c r="V162" i="29"/>
  <c r="U30" i="29"/>
  <c r="U213" i="66"/>
  <c r="V178" i="64"/>
  <c r="U91" i="29"/>
  <c r="U154" i="63"/>
  <c r="X33" i="29"/>
  <c r="U126" i="63"/>
  <c r="U84" i="63"/>
  <c r="X163" i="29"/>
  <c r="U58" i="61"/>
  <c r="V211" i="63"/>
  <c r="V212" i="66"/>
  <c r="X59" i="62"/>
  <c r="X200" i="65"/>
  <c r="V165" i="64"/>
  <c r="X174" i="66"/>
  <c r="V127" i="64"/>
  <c r="V93" i="29"/>
  <c r="V90" i="63"/>
  <c r="V93" i="63"/>
  <c r="V201" i="66"/>
  <c r="U30" i="65"/>
  <c r="U44" i="62"/>
  <c r="U93" i="66"/>
  <c r="U188" i="29"/>
  <c r="U178" i="29"/>
  <c r="X72" i="64"/>
  <c r="X128" i="65"/>
  <c r="X117" i="66"/>
  <c r="U130" i="64"/>
  <c r="U199" i="66"/>
  <c r="X213" i="66"/>
  <c r="V45" i="65"/>
  <c r="X151" i="62"/>
  <c r="X155" i="63"/>
  <c r="U90" i="66"/>
  <c r="V191" i="61"/>
  <c r="X179" i="66"/>
  <c r="U73" i="66"/>
  <c r="U78" i="61"/>
  <c r="V150" i="66"/>
  <c r="X169" i="63"/>
  <c r="X36" i="29"/>
  <c r="V204" i="66"/>
  <c r="U90" i="64"/>
  <c r="X126" i="29"/>
  <c r="X166" i="62"/>
  <c r="V116" i="63"/>
  <c r="U47" i="29"/>
  <c r="V94" i="64"/>
  <c r="X132" i="64"/>
  <c r="U96" i="29"/>
  <c r="U70" i="66"/>
  <c r="V141" i="63"/>
  <c r="U81" i="65"/>
  <c r="V60" i="63"/>
  <c r="U180" i="62"/>
  <c r="U215" i="62"/>
  <c r="U150" i="66"/>
  <c r="U212" i="62"/>
  <c r="V133" i="64"/>
  <c r="V78" i="65"/>
  <c r="U167" i="63"/>
  <c r="V151" i="66"/>
  <c r="U211" i="62"/>
  <c r="X157" i="29"/>
  <c r="X43" i="62"/>
  <c r="V128" i="65"/>
  <c r="U127" i="66"/>
  <c r="U118" i="62"/>
  <c r="V163" i="66"/>
  <c r="U35" i="61"/>
  <c r="X78" i="62"/>
  <c r="V48" i="29"/>
  <c r="U202" i="62"/>
  <c r="X32" i="66"/>
  <c r="V190" i="29"/>
  <c r="V200" i="29"/>
  <c r="X70" i="64"/>
  <c r="U54" i="65"/>
  <c r="U192" i="63"/>
  <c r="U85" i="61"/>
  <c r="X30" i="62"/>
  <c r="V174" i="66"/>
  <c r="U152" i="63"/>
  <c r="U215" i="64"/>
  <c r="V91" i="65"/>
  <c r="U179" i="64"/>
  <c r="U66" i="64"/>
  <c r="X202" i="66"/>
  <c r="V92" i="66"/>
  <c r="U80" i="65"/>
  <c r="V144" i="64"/>
  <c r="U154" i="64"/>
  <c r="X116" i="63"/>
  <c r="V217" i="29"/>
  <c r="X82" i="62"/>
  <c r="S78" i="66"/>
  <c r="U117" i="63"/>
  <c r="U166" i="29"/>
  <c r="X204" i="64"/>
  <c r="X138" i="63"/>
  <c r="U60" i="29"/>
  <c r="V47" i="29"/>
  <c r="X59" i="29"/>
  <c r="U32" i="64"/>
  <c r="V34" i="65"/>
  <c r="V126" i="63"/>
  <c r="U216" i="64"/>
  <c r="X42" i="66"/>
  <c r="V33" i="64"/>
  <c r="S114" i="66"/>
  <c r="V85" i="61"/>
  <c r="V202" i="64"/>
  <c r="V198" i="65"/>
  <c r="X201" i="64"/>
  <c r="U72" i="65"/>
  <c r="X212" i="63"/>
  <c r="U193" i="65"/>
  <c r="V71" i="63"/>
  <c r="X166" i="29"/>
  <c r="X114" i="29"/>
  <c r="X82" i="29"/>
  <c r="V201" i="64"/>
  <c r="U114" i="62"/>
  <c r="V212" i="62"/>
  <c r="U217" i="61"/>
  <c r="F20" i="29"/>
  <c r="U97" i="29"/>
  <c r="U83" i="29"/>
  <c r="U156" i="61"/>
  <c r="S90" i="29"/>
  <c r="V79" i="62"/>
  <c r="U82" i="62"/>
  <c r="X68" i="64"/>
  <c r="U190" i="62"/>
  <c r="U45" i="63"/>
  <c r="U157" i="64"/>
  <c r="U114" i="66"/>
  <c r="S114" i="29"/>
  <c r="X126" i="65"/>
  <c r="U142" i="64"/>
  <c r="V164" i="29"/>
  <c r="U213" i="65"/>
  <c r="U79" i="66"/>
  <c r="U94" i="64"/>
  <c r="X150" i="62"/>
  <c r="U117" i="29"/>
  <c r="S78" i="61"/>
  <c r="V154" i="62"/>
  <c r="U192" i="62"/>
  <c r="X186" i="63"/>
  <c r="U49" i="65"/>
  <c r="X69" i="63"/>
  <c r="V142" i="66"/>
  <c r="X153" i="62"/>
  <c r="S42" i="66"/>
  <c r="X116" i="29"/>
  <c r="U180" i="64"/>
  <c r="U79" i="62"/>
  <c r="V167" i="29"/>
  <c r="U43" i="61"/>
  <c r="V105" i="62"/>
  <c r="U139" i="62"/>
  <c r="X198" i="29"/>
  <c r="U189" i="66"/>
  <c r="V150" i="61"/>
  <c r="V116" i="64"/>
  <c r="U68" i="62"/>
  <c r="V54" i="61"/>
  <c r="U204" i="66"/>
  <c r="X192" i="61"/>
  <c r="V157" i="29"/>
  <c r="V198" i="64"/>
  <c r="V68" i="65"/>
  <c r="V95" i="61"/>
  <c r="U109" i="29"/>
  <c r="U155" i="65"/>
  <c r="U84" i="65"/>
  <c r="U140" i="61"/>
  <c r="X175" i="66"/>
  <c r="U104" i="64"/>
  <c r="V120" i="66"/>
  <c r="V103" i="64"/>
  <c r="X66" i="64"/>
  <c r="X177" i="65"/>
  <c r="U49" i="63"/>
  <c r="V127" i="62"/>
  <c r="U216" i="61"/>
  <c r="V176" i="66"/>
  <c r="F21" i="66"/>
  <c r="S66" i="62"/>
  <c r="X114" i="64"/>
  <c r="V192" i="29"/>
  <c r="V150" i="29"/>
  <c r="X56" i="63"/>
  <c r="U37" i="62"/>
  <c r="V213" i="61"/>
  <c r="U202" i="66"/>
  <c r="U59" i="65"/>
  <c r="V140" i="64"/>
  <c r="U150" i="29"/>
  <c r="S210" i="63"/>
  <c r="U201" i="29"/>
  <c r="U157" i="63"/>
  <c r="V80" i="29"/>
  <c r="U175" i="65"/>
  <c r="U145" i="61"/>
  <c r="X48" i="29"/>
  <c r="V54" i="63"/>
  <c r="V168" i="64"/>
  <c r="U78" i="62"/>
  <c r="S186" i="65"/>
  <c r="X186" i="66"/>
  <c r="U202" i="63"/>
  <c r="V90" i="65"/>
  <c r="U144" i="66"/>
  <c r="U66" i="61"/>
  <c r="X133" i="63"/>
  <c r="V92" i="29"/>
  <c r="V115" i="62"/>
  <c r="X69" i="62"/>
  <c r="U142" i="63"/>
  <c r="V103" i="63"/>
  <c r="U60" i="66"/>
  <c r="V127" i="66"/>
  <c r="U103" i="62"/>
  <c r="V115" i="63"/>
  <c r="F17" i="61"/>
  <c r="X106" i="29"/>
  <c r="X141" i="64"/>
  <c r="V82" i="62"/>
  <c r="U129" i="66"/>
  <c r="X175" i="62"/>
  <c r="U79" i="63"/>
  <c r="X83" i="62"/>
  <c r="V106" i="62"/>
  <c r="U180" i="61"/>
  <c r="U47" i="66"/>
  <c r="V31" i="62"/>
  <c r="U167" i="62"/>
  <c r="S42" i="63"/>
  <c r="U174" i="63"/>
  <c r="V72" i="64"/>
  <c r="X132" i="61"/>
  <c r="X132" i="62"/>
  <c r="U121" i="63"/>
  <c r="V31" i="64"/>
  <c r="U217" i="62"/>
  <c r="X162" i="65"/>
  <c r="U102" i="63"/>
  <c r="U96" i="65"/>
  <c r="V78" i="62"/>
  <c r="S126" i="65"/>
  <c r="X214" i="62"/>
  <c r="U139" i="66"/>
  <c r="V167" i="64"/>
  <c r="U141" i="62"/>
  <c r="V83" i="61"/>
  <c r="V205" i="29"/>
  <c r="U154" i="66"/>
  <c r="U90" i="62"/>
  <c r="V189" i="66"/>
  <c r="X178" i="66"/>
  <c r="V177" i="62"/>
  <c r="S150" i="29"/>
  <c r="V153" i="29"/>
  <c r="V31" i="61"/>
  <c r="S210" i="64"/>
  <c r="V33" i="63"/>
  <c r="U128" i="66"/>
  <c r="U179" i="62"/>
  <c r="X83" i="29"/>
  <c r="X175" i="64"/>
  <c r="X107" i="63"/>
  <c r="V140" i="63"/>
  <c r="U116" i="63"/>
  <c r="X91" i="65"/>
  <c r="V150" i="62"/>
  <c r="V45" i="66"/>
  <c r="V128" i="64"/>
  <c r="V32" i="64"/>
  <c r="V126" i="62"/>
  <c r="X115" i="65"/>
  <c r="V71" i="62"/>
  <c r="X95" i="63"/>
  <c r="X94" i="63"/>
  <c r="X69" i="29"/>
  <c r="V55" i="61"/>
  <c r="V103" i="29"/>
  <c r="X217" i="61"/>
  <c r="X129" i="65"/>
  <c r="V127" i="63"/>
  <c r="U199" i="65"/>
  <c r="U129" i="61"/>
  <c r="U163" i="63"/>
  <c r="V82" i="61"/>
  <c r="X34" i="29"/>
  <c r="U92" i="62"/>
  <c r="U164" i="63"/>
  <c r="U43" i="29"/>
  <c r="V198" i="61"/>
  <c r="U47" i="61"/>
  <c r="U107" i="64"/>
  <c r="V142" i="64"/>
  <c r="U199" i="62"/>
  <c r="U105" i="29"/>
  <c r="U205" i="66"/>
  <c r="X94" i="64"/>
  <c r="U177" i="62"/>
  <c r="F20" i="61"/>
  <c r="U69" i="66"/>
  <c r="U145" i="64"/>
  <c r="U102" i="61"/>
  <c r="V94" i="61"/>
  <c r="V30" i="65"/>
  <c r="U193" i="63"/>
  <c r="X138" i="66"/>
  <c r="X132" i="66"/>
  <c r="U169" i="62"/>
  <c r="U180" i="66"/>
  <c r="U187" i="65"/>
  <c r="U118" i="64"/>
  <c r="X143" i="63"/>
  <c r="U168" i="66"/>
  <c r="V116" i="66"/>
  <c r="U129" i="64"/>
  <c r="V210" i="63"/>
  <c r="U35" i="64"/>
  <c r="V132" i="65"/>
  <c r="X150" i="29"/>
  <c r="U69" i="65"/>
  <c r="V34" i="62"/>
  <c r="X186" i="29"/>
  <c r="V141" i="66"/>
  <c r="X31" i="62"/>
  <c r="X210" i="63"/>
  <c r="U58" i="66"/>
  <c r="S138" i="66"/>
  <c r="V114" i="63"/>
  <c r="V92" i="61"/>
  <c r="U176" i="62"/>
  <c r="V121" i="64"/>
  <c r="U54" i="64"/>
  <c r="U102" i="62"/>
  <c r="V67" i="62"/>
  <c r="V215" i="63"/>
  <c r="U56" i="63"/>
  <c r="V190" i="65"/>
  <c r="X138" i="65"/>
  <c r="V103" i="66"/>
  <c r="X145" i="66"/>
  <c r="U187" i="62"/>
  <c r="X70" i="65"/>
  <c r="U202" i="64"/>
  <c r="V91" i="66"/>
  <c r="S186" i="62"/>
  <c r="V157" i="62"/>
  <c r="X35" i="29"/>
  <c r="U95" i="62"/>
  <c r="V164" i="65"/>
  <c r="V49" i="66"/>
  <c r="U66" i="63"/>
  <c r="U108" i="63"/>
  <c r="U214" i="63"/>
  <c r="V169" i="61"/>
  <c r="V102" i="65"/>
  <c r="X215" i="29"/>
  <c r="U107" i="65"/>
  <c r="S174" i="65"/>
  <c r="X140" i="63"/>
  <c r="X104" i="29"/>
  <c r="U109" i="61"/>
  <c r="V214" i="62"/>
  <c r="V133" i="66"/>
  <c r="S162" i="65"/>
  <c r="V212" i="64"/>
  <c r="V30" i="64"/>
  <c r="U214" i="66"/>
  <c r="V189" i="29"/>
  <c r="V190" i="61"/>
  <c r="V131" i="65"/>
  <c r="X30" i="63"/>
  <c r="U91" i="64"/>
  <c r="U48" i="66"/>
  <c r="U178" i="62"/>
  <c r="X186" i="64"/>
  <c r="U212" i="65"/>
  <c r="X192" i="29"/>
  <c r="X138" i="29"/>
  <c r="X142" i="29"/>
  <c r="V117" i="61"/>
  <c r="X92" i="63"/>
  <c r="X180" i="62"/>
  <c r="V106" i="63"/>
  <c r="V133" i="65"/>
  <c r="V57" i="63"/>
  <c r="U109" i="65"/>
  <c r="V204" i="61"/>
  <c r="U165" i="29"/>
  <c r="V80" i="64"/>
  <c r="V121" i="63"/>
  <c r="U42" i="62"/>
  <c r="X176" i="64"/>
  <c r="U152" i="29"/>
  <c r="X153" i="65"/>
  <c r="X175" i="61"/>
  <c r="V202" i="66"/>
  <c r="U37" i="29"/>
  <c r="U84" i="66"/>
  <c r="U114" i="63"/>
  <c r="U144" i="63"/>
  <c r="V150" i="63"/>
  <c r="X66" i="29"/>
  <c r="V188" i="62"/>
  <c r="V164" i="63"/>
  <c r="X150" i="65"/>
  <c r="V175" i="63"/>
  <c r="X84" i="62"/>
  <c r="V169" i="64"/>
  <c r="X164" i="64"/>
  <c r="U142" i="61"/>
  <c r="U37" i="61"/>
  <c r="X32" i="62"/>
  <c r="V202" i="65"/>
  <c r="X154" i="63"/>
  <c r="U162" i="66"/>
  <c r="X144" i="64"/>
  <c r="U145" i="29"/>
  <c r="U143" i="64"/>
  <c r="V66" i="66"/>
  <c r="U59" i="64"/>
  <c r="U192" i="66"/>
  <c r="V119" i="62"/>
  <c r="U140" i="63"/>
  <c r="U115" i="64"/>
  <c r="U79" i="65"/>
  <c r="V69" i="65"/>
  <c r="U133" i="61"/>
  <c r="X164" i="29"/>
  <c r="X203" i="64"/>
  <c r="X120" i="64"/>
  <c r="V81" i="61"/>
  <c r="V176" i="62"/>
  <c r="U203" i="61"/>
  <c r="U58" i="62"/>
  <c r="U164" i="61"/>
  <c r="X211" i="62"/>
  <c r="V145" i="66"/>
  <c r="V43" i="29"/>
  <c r="V61" i="29"/>
  <c r="U71" i="65"/>
  <c r="U216" i="66"/>
  <c r="F21" i="61"/>
  <c r="X126" i="64"/>
  <c r="U45" i="65"/>
  <c r="V46" i="29"/>
  <c r="X116" i="64"/>
  <c r="U168" i="29"/>
  <c r="X152" i="65"/>
  <c r="X162" i="62"/>
  <c r="U132" i="61"/>
  <c r="U105" i="64"/>
  <c r="V94" i="66"/>
  <c r="X145" i="64"/>
  <c r="V115" i="65"/>
  <c r="X70" i="29"/>
  <c r="U155" i="29"/>
  <c r="X102" i="29"/>
  <c r="V199" i="29"/>
  <c r="U82" i="29"/>
  <c r="X188" i="65"/>
  <c r="U84" i="64"/>
  <c r="X162" i="63"/>
  <c r="S30" i="63"/>
  <c r="V109" i="65"/>
  <c r="V81" i="64"/>
  <c r="X114" i="63"/>
  <c r="U198" i="62"/>
  <c r="V104" i="61"/>
  <c r="X116" i="66"/>
  <c r="U138" i="63"/>
  <c r="X199" i="65"/>
  <c r="U152" i="66"/>
  <c r="U187" i="29"/>
  <c r="X212" i="64"/>
  <c r="X188" i="66"/>
  <c r="F17" i="64"/>
  <c r="X131" i="66"/>
  <c r="V205" i="62"/>
  <c r="U57" i="63"/>
  <c r="X37" i="66"/>
  <c r="U80" i="62"/>
  <c r="U121" i="62"/>
  <c r="U36" i="63"/>
  <c r="U117" i="65"/>
  <c r="X138" i="62"/>
  <c r="X93" i="64"/>
  <c r="U95" i="65"/>
  <c r="X210" i="61"/>
  <c r="V186" i="62"/>
  <c r="U46" i="66"/>
  <c r="U211" i="61"/>
  <c r="X189" i="65"/>
  <c r="V43" i="64"/>
  <c r="X202" i="64"/>
  <c r="S66" i="66"/>
  <c r="S162" i="29"/>
  <c r="S186" i="63"/>
  <c r="U127" i="29"/>
  <c r="V91" i="63"/>
  <c r="U174" i="66"/>
  <c r="X204" i="62"/>
  <c r="X68" i="63"/>
  <c r="X67" i="61"/>
  <c r="S90" i="63"/>
  <c r="X157" i="63"/>
  <c r="U156" i="62"/>
  <c r="X214" i="61"/>
  <c r="X216" i="66"/>
  <c r="X70" i="66"/>
  <c r="X102" i="61"/>
  <c r="V37" i="65"/>
  <c r="U78" i="66"/>
  <c r="S54" i="64"/>
  <c r="X203" i="29"/>
  <c r="X104" i="65"/>
  <c r="V119" i="61"/>
  <c r="U55" i="66"/>
  <c r="V45" i="62"/>
  <c r="X210" i="29"/>
  <c r="U153" i="64"/>
  <c r="U179" i="66"/>
  <c r="X165" i="61"/>
  <c r="X60" i="65"/>
  <c r="V200" i="64"/>
  <c r="U179" i="65"/>
  <c r="X81" i="64"/>
  <c r="V116" i="65"/>
  <c r="X43" i="64"/>
  <c r="V177" i="64"/>
  <c r="X105" i="29"/>
  <c r="V190" i="66"/>
  <c r="S114" i="62"/>
  <c r="U210" i="65"/>
  <c r="X96" i="63"/>
  <c r="V162" i="64"/>
  <c r="U95" i="63"/>
  <c r="V167" i="66"/>
  <c r="X30" i="66"/>
  <c r="U103" i="64"/>
  <c r="V155" i="65"/>
  <c r="U85" i="29"/>
  <c r="U34" i="64"/>
  <c r="X92" i="65"/>
  <c r="U55" i="29"/>
  <c r="U91" i="63"/>
  <c r="X163" i="62"/>
  <c r="V140" i="66"/>
  <c r="X119" i="64"/>
  <c r="U55" i="61"/>
  <c r="X167" i="29"/>
  <c r="U189" i="63"/>
  <c r="X47" i="62"/>
  <c r="V35" i="65"/>
  <c r="X115" i="29"/>
  <c r="V102" i="64"/>
  <c r="U169" i="63"/>
  <c r="S126" i="64"/>
  <c r="U163" i="64"/>
  <c r="U31" i="64"/>
  <c r="X35" i="62"/>
  <c r="U128" i="61"/>
  <c r="X175" i="65"/>
  <c r="V116" i="62"/>
  <c r="V116" i="61"/>
  <c r="X203" i="61"/>
  <c r="V102" i="62"/>
  <c r="U81" i="29"/>
  <c r="X61" i="62"/>
  <c r="X96" i="64"/>
  <c r="V119" i="66"/>
  <c r="V199" i="65"/>
  <c r="X49" i="65"/>
  <c r="V69" i="66"/>
  <c r="X107" i="65"/>
  <c r="V154" i="64"/>
  <c r="U143" i="61"/>
  <c r="V138" i="61"/>
  <c r="X72" i="29"/>
  <c r="X193" i="61"/>
  <c r="S90" i="64"/>
  <c r="X54" i="63"/>
  <c r="X214" i="63"/>
  <c r="U115" i="63"/>
  <c r="X131" i="62"/>
  <c r="X167" i="61"/>
  <c r="U141" i="65"/>
  <c r="U37" i="66"/>
  <c r="U200" i="61"/>
  <c r="X205" i="61"/>
  <c r="X104" i="64"/>
  <c r="V46" i="62"/>
  <c r="X93" i="65"/>
  <c r="V213" i="29"/>
  <c r="X108" i="64"/>
  <c r="V70" i="63"/>
  <c r="U97" i="64"/>
  <c r="X119" i="65"/>
  <c r="X140" i="66"/>
  <c r="V139" i="61"/>
  <c r="V151" i="63"/>
  <c r="V69" i="61"/>
  <c r="X130" i="64"/>
  <c r="X198" i="61"/>
  <c r="X199" i="63"/>
  <c r="X118" i="65"/>
  <c r="V162" i="62"/>
  <c r="U107" i="61"/>
  <c r="U142" i="29"/>
  <c r="U43" i="62"/>
  <c r="U96" i="61"/>
  <c r="V105" i="63"/>
  <c r="U115" i="66"/>
  <c r="U102" i="66"/>
  <c r="U71" i="66"/>
  <c r="V55" i="65"/>
  <c r="V72" i="62"/>
  <c r="U57" i="62"/>
  <c r="U153" i="29"/>
  <c r="V144" i="29"/>
  <c r="U44" i="29"/>
  <c r="X150" i="63"/>
  <c r="V114" i="62"/>
  <c r="U33" i="61"/>
  <c r="U116" i="29"/>
  <c r="U73" i="29"/>
  <c r="V121" i="62"/>
  <c r="U163" i="65"/>
  <c r="V95" i="65"/>
  <c r="X47" i="65"/>
  <c r="U175" i="61"/>
  <c r="V213" i="66"/>
  <c r="V132" i="66"/>
  <c r="U117" i="64"/>
  <c r="X140" i="62"/>
  <c r="V198" i="62"/>
  <c r="U169" i="29"/>
  <c r="V42" i="63"/>
  <c r="U120" i="61"/>
  <c r="V153" i="63"/>
  <c r="X128" i="64"/>
  <c r="V176" i="61"/>
  <c r="X34" i="62"/>
  <c r="U33" i="62"/>
  <c r="X79" i="65"/>
  <c r="X139" i="65"/>
  <c r="X78" i="64"/>
  <c r="V130" i="62"/>
  <c r="U133" i="29"/>
  <c r="U61" i="64"/>
  <c r="U97" i="63"/>
  <c r="X178" i="29"/>
  <c r="U203" i="29"/>
  <c r="V138" i="29"/>
  <c r="X189" i="66"/>
  <c r="X128" i="29"/>
  <c r="U73" i="64"/>
  <c r="U181" i="61"/>
  <c r="V54" i="62"/>
  <c r="U94" i="65"/>
  <c r="V145" i="61"/>
  <c r="V152" i="61"/>
  <c r="X174" i="61"/>
  <c r="U180" i="29"/>
  <c r="X216" i="62"/>
  <c r="V204" i="62"/>
  <c r="V91" i="64"/>
  <c r="V212" i="65"/>
  <c r="U66" i="65"/>
  <c r="V83" i="62"/>
  <c r="S78" i="62"/>
  <c r="X104" i="62"/>
  <c r="F21" i="64"/>
  <c r="U59" i="66"/>
  <c r="X177" i="63"/>
  <c r="X68" i="66"/>
  <c r="F18" i="61"/>
  <c r="X179" i="62"/>
  <c r="U82" i="65"/>
  <c r="V70" i="61"/>
  <c r="V154" i="63"/>
  <c r="X132" i="29"/>
  <c r="V165" i="62"/>
  <c r="V186" i="65"/>
  <c r="V145" i="29"/>
  <c r="U130" i="29"/>
  <c r="X214" i="66"/>
  <c r="U144" i="61"/>
  <c r="X140" i="29"/>
  <c r="X93" i="62"/>
  <c r="U152" i="65"/>
  <c r="X34" i="63"/>
  <c r="X46" i="65"/>
  <c r="X167" i="65"/>
  <c r="X117" i="62"/>
  <c r="X92" i="62"/>
  <c r="X129" i="62"/>
  <c r="V121" i="66"/>
  <c r="U57" i="29"/>
  <c r="U30" i="62"/>
  <c r="X153" i="29"/>
  <c r="U103" i="63"/>
  <c r="V117" i="63"/>
  <c r="X198" i="65"/>
  <c r="V187" i="66"/>
  <c r="X79" i="63"/>
  <c r="X127" i="62"/>
  <c r="U71" i="63"/>
  <c r="V114" i="65"/>
  <c r="X117" i="29"/>
  <c r="X186" i="61"/>
  <c r="V60" i="62"/>
  <c r="U45" i="29"/>
  <c r="U162" i="64"/>
  <c r="X42" i="29"/>
  <c r="V67" i="65"/>
  <c r="V102" i="29"/>
  <c r="V83" i="64"/>
  <c r="X130" i="61"/>
  <c r="U139" i="65"/>
  <c r="V79" i="61"/>
  <c r="X68" i="29"/>
  <c r="X143" i="61"/>
  <c r="V107" i="29"/>
  <c r="L20" i="29"/>
  <c r="K20" i="29"/>
  <c r="V156" i="64"/>
  <c r="U69" i="29"/>
  <c r="U72" i="64"/>
  <c r="X78" i="63"/>
  <c r="U80" i="64"/>
  <c r="V79" i="64"/>
  <c r="U167" i="65"/>
  <c r="V213" i="62"/>
  <c r="V128" i="62"/>
  <c r="U187" i="64"/>
  <c r="X187" i="29"/>
  <c r="X33" i="65"/>
  <c r="V78" i="63"/>
  <c r="V106" i="29"/>
  <c r="V44" i="65"/>
  <c r="V166" i="63"/>
  <c r="U131" i="29"/>
  <c r="V142" i="63"/>
  <c r="X187" i="63"/>
  <c r="X114" i="61"/>
  <c r="X188" i="64"/>
  <c r="X80" i="65"/>
  <c r="U177" i="65"/>
  <c r="U143" i="29"/>
  <c r="V199" i="62"/>
  <c r="F14" i="66"/>
  <c r="X103" i="63"/>
  <c r="U126" i="66"/>
  <c r="V181" i="66"/>
  <c r="U186" i="29"/>
  <c r="S198" i="65"/>
  <c r="V129" i="63"/>
  <c r="V70" i="62"/>
  <c r="U57" i="66"/>
  <c r="X81" i="61"/>
  <c r="X190" i="65"/>
  <c r="U178" i="63"/>
  <c r="V175" i="61"/>
  <c r="V57" i="29"/>
  <c r="U73" i="62"/>
  <c r="U83" i="65"/>
  <c r="N19" i="65"/>
  <c r="F16" i="62"/>
  <c r="X72" i="62"/>
  <c r="V188" i="66"/>
  <c r="X150" i="64"/>
  <c r="X203" i="65"/>
  <c r="X31" i="64"/>
  <c r="X107" i="62"/>
  <c r="X127" i="61"/>
  <c r="M20" i="29"/>
  <c r="V119" i="65"/>
  <c r="U90" i="65"/>
  <c r="V191" i="29"/>
  <c r="U48" i="29"/>
  <c r="X90" i="61"/>
  <c r="X151" i="29"/>
  <c r="U175" i="64"/>
  <c r="V126" i="66"/>
  <c r="X95" i="64"/>
  <c r="V43" i="65"/>
  <c r="U34" i="63"/>
  <c r="V43" i="63"/>
  <c r="U54" i="62"/>
  <c r="U107" i="62"/>
  <c r="U156" i="66"/>
  <c r="U49" i="29"/>
  <c r="U32" i="63"/>
  <c r="X164" i="65"/>
  <c r="V82" i="29"/>
  <c r="V189" i="61"/>
  <c r="U138" i="62"/>
  <c r="V177" i="29"/>
  <c r="X121" i="63"/>
  <c r="U133" i="63"/>
  <c r="X35" i="64"/>
  <c r="V179" i="66"/>
  <c r="U205" i="65"/>
  <c r="V45" i="64"/>
  <c r="X141" i="66"/>
  <c r="U128" i="63"/>
  <c r="X212" i="66"/>
  <c r="X91" i="62"/>
  <c r="X155" i="65"/>
  <c r="U93" i="62"/>
  <c r="U165" i="65"/>
  <c r="X71" i="62"/>
  <c r="X102" i="64"/>
  <c r="V166" i="66"/>
  <c r="U48" i="65"/>
  <c r="V104" i="29"/>
  <c r="U168" i="62"/>
  <c r="X37" i="29"/>
  <c r="U156" i="29"/>
  <c r="U70" i="29"/>
  <c r="V117" i="64"/>
  <c r="V144" i="63"/>
  <c r="U210" i="66"/>
  <c r="V212" i="29"/>
  <c r="X68" i="62"/>
  <c r="V44" i="66"/>
  <c r="V211" i="64"/>
  <c r="X115" i="61"/>
  <c r="V45" i="61"/>
  <c r="X164" i="61"/>
  <c r="S78" i="29"/>
  <c r="X163" i="66"/>
  <c r="X156" i="63"/>
  <c r="V129" i="64"/>
  <c r="V192" i="61"/>
  <c r="V85" i="62"/>
  <c r="S174" i="64"/>
  <c r="X119" i="66"/>
  <c r="U187" i="66"/>
  <c r="V115" i="66"/>
  <c r="U67" i="29"/>
  <c r="X94" i="66"/>
  <c r="V178" i="65"/>
  <c r="U216" i="65"/>
  <c r="X188" i="61"/>
  <c r="S210" i="62"/>
  <c r="U37" i="65"/>
  <c r="V210" i="64"/>
  <c r="U138" i="61"/>
  <c r="V128" i="66"/>
  <c r="U66" i="62"/>
  <c r="U61" i="65"/>
  <c r="U59" i="29"/>
  <c r="U202" i="61"/>
  <c r="S42" i="64"/>
  <c r="X78" i="29"/>
  <c r="X198" i="64"/>
  <c r="V57" i="65"/>
  <c r="F15" i="62"/>
  <c r="U37" i="64"/>
  <c r="V30" i="66"/>
  <c r="U210" i="29"/>
  <c r="X202" i="65"/>
  <c r="V214" i="61"/>
  <c r="U204" i="65"/>
  <c r="X167" i="63"/>
  <c r="V156" i="62"/>
  <c r="X49" i="29"/>
  <c r="U35" i="66"/>
  <c r="U106" i="66"/>
  <c r="U30" i="66"/>
  <c r="X45" i="66"/>
  <c r="V36" i="29"/>
  <c r="U42" i="61"/>
  <c r="X127" i="29"/>
  <c r="V47" i="65"/>
  <c r="U162" i="62"/>
  <c r="X152" i="62"/>
  <c r="U151" i="63"/>
  <c r="F15" i="64"/>
  <c r="X118" i="64"/>
  <c r="X46" i="64"/>
  <c r="U198" i="29"/>
  <c r="V83" i="29"/>
  <c r="V120" i="62"/>
  <c r="X166" i="61"/>
  <c r="U45" i="64"/>
  <c r="V203" i="29"/>
  <c r="U104" i="66"/>
  <c r="U131" i="65"/>
  <c r="V96" i="66"/>
  <c r="U83" i="66"/>
  <c r="V103" i="62"/>
  <c r="V189" i="62"/>
  <c r="U55" i="65"/>
  <c r="V187" i="65"/>
  <c r="X177" i="29"/>
  <c r="V174" i="61"/>
  <c r="X169" i="66"/>
  <c r="V191" i="65"/>
  <c r="X181" i="64"/>
  <c r="U94" i="66"/>
  <c r="V138" i="63"/>
  <c r="X56" i="65"/>
  <c r="S150" i="63"/>
  <c r="X121" i="61"/>
  <c r="U130" i="65"/>
  <c r="S210" i="65"/>
  <c r="V145" i="64"/>
  <c r="X142" i="66"/>
  <c r="V175" i="29"/>
  <c r="U95" i="66"/>
  <c r="X103" i="61"/>
  <c r="X109" i="64"/>
  <c r="U201" i="62"/>
  <c r="X96" i="61"/>
  <c r="U139" i="63"/>
  <c r="V187" i="63"/>
  <c r="V174" i="65"/>
  <c r="U120" i="29"/>
  <c r="U166" i="66"/>
  <c r="V179" i="62"/>
  <c r="U42" i="63"/>
  <c r="V118" i="63"/>
  <c r="F21" i="62"/>
  <c r="V72" i="61"/>
  <c r="X73" i="64"/>
  <c r="X116" i="62"/>
  <c r="X96" i="65"/>
  <c r="V105" i="65"/>
  <c r="X178" i="63"/>
  <c r="V80" i="63"/>
  <c r="X56" i="64"/>
  <c r="U130" i="61"/>
  <c r="V42" i="65"/>
  <c r="X193" i="29"/>
  <c r="U164" i="29"/>
  <c r="V70" i="64"/>
  <c r="X82" i="64"/>
  <c r="X187" i="62"/>
  <c r="X117" i="64"/>
  <c r="V102" i="63"/>
  <c r="U119" i="65"/>
  <c r="X91" i="66"/>
  <c r="V57" i="62"/>
  <c r="U104" i="61"/>
  <c r="V143" i="66"/>
  <c r="U85" i="65"/>
  <c r="X145" i="63"/>
  <c r="X82" i="61"/>
  <c r="V66" i="29"/>
  <c r="X45" i="64"/>
  <c r="X189" i="29"/>
  <c r="X165" i="63"/>
  <c r="U31" i="62"/>
  <c r="U200" i="66"/>
  <c r="V114" i="64"/>
  <c r="U102" i="29"/>
  <c r="X178" i="65"/>
  <c r="X54" i="64"/>
  <c r="X174" i="62"/>
  <c r="S150" i="65"/>
  <c r="V199" i="63"/>
  <c r="X32" i="61"/>
  <c r="I19" i="65"/>
  <c r="X129" i="64"/>
  <c r="U191" i="29"/>
  <c r="U210" i="61"/>
  <c r="X96" i="66"/>
  <c r="V141" i="62"/>
  <c r="V130" i="65"/>
  <c r="V198" i="63"/>
  <c r="V90" i="64"/>
  <c r="V102" i="61"/>
  <c r="X130" i="63"/>
  <c r="V93" i="62"/>
  <c r="V119" i="63"/>
  <c r="U85" i="63"/>
  <c r="X81" i="29"/>
  <c r="V164" i="64"/>
  <c r="X58" i="29"/>
  <c r="U212" i="29"/>
  <c r="X61" i="29"/>
  <c r="V106" i="64"/>
  <c r="V167" i="65"/>
  <c r="V104" i="66"/>
  <c r="U54" i="29"/>
  <c r="V49" i="65"/>
  <c r="V118" i="64"/>
  <c r="X199" i="66"/>
  <c r="X204" i="66"/>
  <c r="S42" i="62"/>
  <c r="F18" i="64"/>
  <c r="V30" i="63"/>
  <c r="V139" i="65"/>
  <c r="X126" i="63"/>
  <c r="V81" i="62"/>
  <c r="U80" i="66"/>
  <c r="U105" i="62"/>
  <c r="X181" i="66"/>
  <c r="X200" i="66"/>
  <c r="X163" i="61"/>
  <c r="U190" i="29"/>
  <c r="U198" i="63"/>
  <c r="X144" i="61"/>
  <c r="X213" i="61"/>
  <c r="U131" i="66"/>
  <c r="U157" i="62"/>
  <c r="X55" i="29"/>
  <c r="V93" i="61"/>
  <c r="F14" i="62"/>
  <c r="X44" i="29"/>
  <c r="X165" i="66"/>
  <c r="F17" i="66"/>
  <c r="V204" i="65"/>
  <c r="O19" i="65"/>
  <c r="F16" i="65"/>
  <c r="U178" i="61"/>
  <c r="S30" i="61"/>
  <c r="X47" i="64"/>
  <c r="V143" i="61"/>
  <c r="V174" i="62"/>
  <c r="X66" i="62"/>
  <c r="S54" i="61"/>
  <c r="F15" i="61" s="1"/>
  <c r="U204" i="62"/>
  <c r="U33" i="29"/>
  <c r="X92" i="66"/>
  <c r="V164" i="62"/>
  <c r="V142" i="29"/>
  <c r="S150" i="62"/>
  <c r="X131" i="29"/>
  <c r="U127" i="63"/>
  <c r="U140" i="66"/>
  <c r="V199" i="61"/>
  <c r="X43" i="65"/>
  <c r="U91" i="65"/>
  <c r="V33" i="29"/>
  <c r="X157" i="62"/>
  <c r="X127" i="65"/>
  <c r="V79" i="29"/>
  <c r="X93" i="61"/>
  <c r="X150" i="66"/>
  <c r="X48" i="66"/>
  <c r="V139" i="64"/>
  <c r="U118" i="66"/>
  <c r="X73" i="29"/>
  <c r="V45" i="29"/>
  <c r="V166" i="65"/>
  <c r="V163" i="65"/>
  <c r="V145" i="63"/>
  <c r="V216" i="61"/>
  <c r="U44" i="66"/>
  <c r="V78" i="61"/>
  <c r="X212" i="62"/>
  <c r="U213" i="63"/>
  <c r="X116" i="65"/>
  <c r="X153" i="63"/>
  <c r="X153" i="64"/>
  <c r="U153" i="66"/>
  <c r="V36" i="66"/>
  <c r="X31" i="66"/>
  <c r="S54" i="29"/>
  <c r="F15" i="29" s="1"/>
  <c r="V30" i="29"/>
  <c r="X203" i="66"/>
  <c r="X191" i="61"/>
  <c r="V71" i="66"/>
  <c r="V72" i="65"/>
  <c r="V32" i="63"/>
  <c r="U214" i="61"/>
  <c r="V92" i="62"/>
  <c r="V169" i="63"/>
  <c r="S174" i="63"/>
  <c r="X55" i="62"/>
  <c r="V121" i="61"/>
  <c r="V178" i="62"/>
  <c r="V67" i="29"/>
  <c r="U152" i="64"/>
  <c r="X83" i="64"/>
  <c r="X32" i="65"/>
  <c r="U212" i="64"/>
  <c r="U108" i="62"/>
  <c r="X210" i="62"/>
  <c r="X178" i="62"/>
  <c r="X80" i="61"/>
  <c r="V115" i="61"/>
  <c r="U91" i="66"/>
  <c r="X103" i="29"/>
  <c r="U95" i="64"/>
  <c r="V176" i="63"/>
  <c r="X199" i="64"/>
  <c r="U109" i="63"/>
  <c r="V48" i="65"/>
  <c r="U168" i="65"/>
  <c r="U70" i="61"/>
  <c r="U131" i="61"/>
  <c r="X191" i="29"/>
  <c r="V131" i="63"/>
  <c r="V215" i="66"/>
  <c r="X169" i="61"/>
  <c r="V186" i="66"/>
  <c r="U120" i="66"/>
  <c r="U42" i="66"/>
  <c r="X90" i="65"/>
  <c r="U43" i="64"/>
  <c r="U145" i="66"/>
  <c r="X192" i="66"/>
  <c r="X176" i="62"/>
  <c r="U92" i="63"/>
  <c r="X55" i="63"/>
  <c r="U82" i="63"/>
  <c r="V187" i="64"/>
  <c r="X55" i="65"/>
  <c r="U132" i="65"/>
  <c r="U42" i="29"/>
  <c r="U199" i="64"/>
  <c r="U181" i="62"/>
  <c r="V69" i="29"/>
  <c r="U121" i="66"/>
  <c r="V203" i="61"/>
  <c r="V48" i="66"/>
  <c r="V103" i="65"/>
  <c r="U204" i="63"/>
  <c r="V59" i="29"/>
  <c r="F19" i="66"/>
  <c r="X47" i="66"/>
  <c r="X67" i="66"/>
  <c r="X118" i="63"/>
  <c r="X31" i="65"/>
  <c r="U67" i="63"/>
  <c r="U58" i="64"/>
  <c r="V107" i="63"/>
  <c r="X133" i="65"/>
  <c r="V96" i="29"/>
  <c r="V34" i="66"/>
  <c r="V210" i="29"/>
  <c r="X106" i="65"/>
  <c r="X191" i="65"/>
  <c r="V81" i="66"/>
  <c r="M19" i="65"/>
  <c r="V203" i="62"/>
  <c r="U97" i="62"/>
  <c r="X127" i="63"/>
  <c r="U193" i="61"/>
  <c r="X164" i="63"/>
  <c r="X66" i="66"/>
  <c r="U103" i="66"/>
  <c r="U132" i="66"/>
  <c r="X186" i="65"/>
  <c r="X213" i="63"/>
  <c r="X93" i="63"/>
  <c r="U200" i="29"/>
  <c r="F20" i="65"/>
  <c r="U143" i="63"/>
  <c r="X176" i="29"/>
  <c r="U167" i="29"/>
  <c r="V216" i="62"/>
  <c r="X144" i="29"/>
  <c r="U130" i="63"/>
  <c r="U92" i="66"/>
  <c r="F15" i="65"/>
  <c r="X139" i="64"/>
  <c r="U47" i="64"/>
  <c r="V95" i="63"/>
  <c r="X103" i="62"/>
  <c r="U106" i="62"/>
  <c r="V157" i="64"/>
  <c r="X167" i="64"/>
  <c r="U153" i="61"/>
  <c r="X133" i="29"/>
  <c r="V192" i="65"/>
  <c r="X189" i="61"/>
  <c r="X211" i="66"/>
  <c r="V128" i="63"/>
  <c r="V165" i="65"/>
  <c r="V168" i="29"/>
  <c r="V132" i="29"/>
  <c r="V215" i="62"/>
  <c r="U37" i="63"/>
  <c r="U200" i="63"/>
  <c r="U115" i="61"/>
  <c r="U151" i="61"/>
  <c r="V188" i="65"/>
  <c r="V109" i="29"/>
  <c r="U90" i="63"/>
  <c r="U129" i="65"/>
  <c r="V142" i="61"/>
  <c r="U116" i="61"/>
  <c r="X79" i="61"/>
  <c r="U56" i="61"/>
  <c r="S114" i="61"/>
  <c r="V117" i="66"/>
  <c r="X55" i="64"/>
  <c r="X214" i="29"/>
  <c r="U84" i="62"/>
  <c r="X181" i="63"/>
  <c r="V68" i="62"/>
  <c r="V91" i="62"/>
  <c r="X117" i="65"/>
  <c r="X168" i="63"/>
  <c r="X102" i="65"/>
  <c r="V129" i="66"/>
  <c r="X167" i="62"/>
  <c r="F19" i="65"/>
  <c r="S90" i="61"/>
  <c r="U106" i="65"/>
  <c r="V169" i="66"/>
  <c r="X107" i="29"/>
  <c r="X73" i="61"/>
  <c r="U120" i="62"/>
  <c r="U106" i="61"/>
  <c r="U127" i="64"/>
  <c r="U61" i="61"/>
  <c r="U36" i="62"/>
  <c r="X139" i="61"/>
  <c r="X94" i="61"/>
  <c r="V205" i="61"/>
  <c r="X133" i="61"/>
  <c r="X69" i="65"/>
  <c r="X70" i="61"/>
  <c r="V144" i="66"/>
  <c r="V133" i="61"/>
  <c r="X187" i="64"/>
  <c r="X68" i="61"/>
  <c r="V217" i="62"/>
  <c r="V43" i="62"/>
  <c r="S186" i="64"/>
  <c r="U192" i="29"/>
  <c r="F14" i="63"/>
  <c r="V55" i="66"/>
  <c r="U31" i="66"/>
  <c r="U104" i="63"/>
  <c r="X201" i="62"/>
  <c r="U55" i="64"/>
  <c r="V133" i="63"/>
  <c r="X57" i="65"/>
  <c r="U119" i="61"/>
  <c r="S78" i="64"/>
  <c r="U115" i="65"/>
  <c r="U114" i="61"/>
  <c r="F16" i="29"/>
  <c r="U128" i="29"/>
  <c r="V188" i="29"/>
  <c r="X48" i="62"/>
  <c r="X116" i="61"/>
  <c r="X107" i="64"/>
  <c r="X79" i="64"/>
  <c r="U120" i="64"/>
  <c r="V139" i="63"/>
  <c r="U66" i="29"/>
  <c r="V174" i="29"/>
  <c r="X211" i="63"/>
  <c r="U105" i="65"/>
  <c r="X156" i="64"/>
  <c r="V97" i="64"/>
  <c r="X72" i="65"/>
  <c r="U167" i="61"/>
  <c r="U131" i="64"/>
  <c r="X43" i="63"/>
  <c r="V201" i="62"/>
  <c r="V84" i="64"/>
  <c r="V189" i="65"/>
  <c r="X91" i="61"/>
  <c r="U60" i="64"/>
  <c r="X117" i="61"/>
  <c r="V71" i="61"/>
  <c r="U176" i="61"/>
  <c r="X97" i="65"/>
  <c r="X105" i="64"/>
  <c r="X211" i="61"/>
  <c r="X168" i="66"/>
  <c r="U107" i="66"/>
  <c r="V42" i="29"/>
  <c r="O15" i="29"/>
  <c r="I15" i="29"/>
  <c r="X154" i="62"/>
  <c r="U126" i="29"/>
  <c r="V215" i="61"/>
  <c r="X151" i="61"/>
  <c r="X109" i="65"/>
  <c r="X142" i="63"/>
  <c r="F19" i="61"/>
  <c r="V163" i="61"/>
  <c r="U145" i="63"/>
  <c r="U73" i="61"/>
  <c r="U83" i="61"/>
  <c r="V181" i="64"/>
  <c r="X166" i="66"/>
  <c r="S30" i="64"/>
  <c r="V95" i="64"/>
  <c r="V58" i="29"/>
  <c r="V31" i="63"/>
  <c r="X205" i="62"/>
  <c r="V200" i="61"/>
  <c r="X44" i="65"/>
  <c r="F21" i="29"/>
  <c r="U151" i="64"/>
  <c r="X71" i="61"/>
  <c r="X35" i="63"/>
  <c r="U163" i="62"/>
  <c r="V167" i="63"/>
  <c r="V180" i="65"/>
  <c r="U151" i="66"/>
  <c r="S30" i="29"/>
  <c r="X72" i="63"/>
  <c r="U156" i="63"/>
  <c r="U82" i="64"/>
  <c r="V130" i="29"/>
  <c r="X199" i="62"/>
  <c r="U78" i="63"/>
  <c r="U199" i="63"/>
  <c r="X181" i="65"/>
  <c r="F21" i="63"/>
  <c r="X58" i="63"/>
  <c r="U162" i="29"/>
  <c r="X166" i="63"/>
  <c r="X175" i="63"/>
  <c r="V120" i="64"/>
  <c r="X56" i="62"/>
  <c r="U43" i="66"/>
  <c r="V90" i="66"/>
  <c r="U192" i="65"/>
  <c r="U46" i="65"/>
  <c r="X200" i="61"/>
  <c r="V140" i="62"/>
  <c r="X192" i="65"/>
  <c r="X34" i="65"/>
  <c r="X84" i="61"/>
  <c r="V31" i="29"/>
  <c r="U72" i="29"/>
  <c r="V180" i="64"/>
  <c r="X119" i="63"/>
  <c r="S54" i="66"/>
  <c r="U163" i="61"/>
  <c r="V58" i="65"/>
  <c r="V56" i="64"/>
  <c r="U157" i="61"/>
  <c r="X121" i="64"/>
  <c r="U58" i="63"/>
  <c r="V96" i="61"/>
  <c r="X42" i="62"/>
  <c r="V167" i="62"/>
  <c r="V33" i="62"/>
  <c r="X92" i="61"/>
  <c r="V108" i="64"/>
  <c r="V106" i="61"/>
  <c r="L20" i="66"/>
  <c r="V178" i="61"/>
  <c r="X49" i="64"/>
  <c r="N19" i="29"/>
  <c r="P19" i="64"/>
  <c r="J21" i="65"/>
  <c r="K21" i="65"/>
  <c r="M17" i="61"/>
  <c r="L21" i="66"/>
  <c r="I17" i="64"/>
  <c r="I17" i="29"/>
  <c r="P17" i="66"/>
  <c r="J21" i="63"/>
  <c r="X142" i="62"/>
  <c r="N18" i="29"/>
  <c r="P14" i="61"/>
  <c r="X85" i="29"/>
  <c r="U205" i="64"/>
  <c r="U156" i="64"/>
  <c r="P19" i="61"/>
  <c r="K20" i="65"/>
  <c r="P16" i="61"/>
  <c r="V85" i="29"/>
  <c r="P14" i="62"/>
  <c r="U93" i="63"/>
  <c r="X211" i="29"/>
  <c r="X151" i="66"/>
  <c r="U177" i="61"/>
  <c r="X79" i="62"/>
  <c r="V193" i="66"/>
  <c r="U105" i="66"/>
  <c r="U46" i="29"/>
  <c r="X201" i="61"/>
  <c r="X212" i="65"/>
  <c r="J19" i="65"/>
  <c r="V193" i="61"/>
  <c r="V138" i="62"/>
  <c r="U203" i="63"/>
  <c r="X168" i="64"/>
  <c r="X211" i="64"/>
  <c r="U140" i="65"/>
  <c r="X174" i="64"/>
  <c r="V177" i="61"/>
  <c r="X188" i="63"/>
  <c r="V66" i="63"/>
  <c r="V156" i="63"/>
  <c r="X81" i="62"/>
  <c r="U193" i="66"/>
  <c r="U214" i="64"/>
  <c r="X217" i="63"/>
  <c r="V130" i="61"/>
  <c r="U80" i="61"/>
  <c r="F20" i="66"/>
  <c r="X145" i="61"/>
  <c r="X95" i="65"/>
  <c r="X168" i="29"/>
  <c r="X103" i="64"/>
  <c r="X84" i="29"/>
  <c r="X143" i="66"/>
  <c r="V79" i="65"/>
  <c r="U85" i="62"/>
  <c r="X131" i="63"/>
  <c r="K15" i="62"/>
  <c r="N21" i="29"/>
  <c r="P15" i="62"/>
  <c r="L16" i="64"/>
  <c r="V45" i="63"/>
  <c r="P16" i="62"/>
  <c r="K17" i="64"/>
  <c r="M18" i="29"/>
  <c r="P15" i="64"/>
  <c r="P20" i="63"/>
  <c r="J17" i="61"/>
  <c r="P21" i="29"/>
  <c r="I20" i="65"/>
  <c r="X189" i="64"/>
  <c r="P20" i="62"/>
  <c r="X57" i="64"/>
  <c r="N18" i="61"/>
  <c r="J19" i="63"/>
  <c r="X118" i="61"/>
  <c r="U95" i="61"/>
  <c r="X36" i="65"/>
  <c r="M20" i="61"/>
  <c r="X37" i="62"/>
  <c r="N20" i="66"/>
  <c r="M17" i="62"/>
  <c r="X34" i="66"/>
  <c r="U205" i="63"/>
  <c r="V73" i="29"/>
  <c r="V105" i="61"/>
  <c r="X92" i="29"/>
  <c r="V37" i="63"/>
  <c r="U176" i="64"/>
  <c r="X67" i="29"/>
  <c r="V107" i="65"/>
  <c r="X190" i="61"/>
  <c r="O20" i="29"/>
  <c r="U70" i="62"/>
  <c r="U78" i="65"/>
  <c r="V120" i="63"/>
  <c r="X131" i="61"/>
  <c r="U30" i="61"/>
  <c r="X72" i="61"/>
  <c r="U133" i="62"/>
  <c r="V84" i="61"/>
  <c r="I20" i="29"/>
  <c r="X81" i="66"/>
  <c r="S138" i="29"/>
  <c r="U169" i="64"/>
  <c r="X126" i="61"/>
  <c r="V34" i="64"/>
  <c r="V68" i="66"/>
  <c r="V43" i="66"/>
  <c r="U56" i="62"/>
  <c r="X79" i="66"/>
  <c r="V215" i="29"/>
  <c r="X54" i="61"/>
  <c r="U32" i="29"/>
  <c r="U155" i="66"/>
  <c r="X115" i="62"/>
  <c r="V44" i="63"/>
  <c r="V104" i="62"/>
  <c r="X138" i="61"/>
  <c r="X128" i="61"/>
  <c r="V188" i="64"/>
  <c r="V191" i="62"/>
  <c r="O19" i="66"/>
  <c r="K19" i="66"/>
  <c r="P21" i="66"/>
  <c r="P15" i="65"/>
  <c r="K20" i="66"/>
  <c r="X157" i="65"/>
  <c r="M21" i="65"/>
  <c r="K18" i="61"/>
  <c r="K17" i="66"/>
  <c r="O21" i="29"/>
  <c r="P17" i="62"/>
  <c r="L19" i="61"/>
  <c r="K16" i="29"/>
  <c r="I19" i="61"/>
  <c r="P21" i="61"/>
  <c r="O20" i="66"/>
  <c r="P17" i="63"/>
  <c r="S102" i="63"/>
  <c r="X130" i="66"/>
  <c r="X104" i="61"/>
  <c r="V61" i="63"/>
  <c r="U191" i="66"/>
  <c r="U167" i="64"/>
  <c r="V72" i="29"/>
  <c r="U191" i="65"/>
  <c r="V71" i="29"/>
  <c r="U60" i="62"/>
  <c r="X44" i="63"/>
  <c r="V84" i="29"/>
  <c r="X151" i="65"/>
  <c r="U69" i="64"/>
  <c r="X57" i="62"/>
  <c r="U188" i="61"/>
  <c r="X162" i="64"/>
  <c r="U181" i="66"/>
  <c r="V133" i="62"/>
  <c r="V56" i="61"/>
  <c r="X152" i="61"/>
  <c r="U67" i="61"/>
  <c r="V59" i="63"/>
  <c r="X169" i="29"/>
  <c r="X188" i="29"/>
  <c r="X189" i="62"/>
  <c r="X80" i="63"/>
  <c r="U90" i="61"/>
  <c r="V216" i="63"/>
  <c r="X119" i="61"/>
  <c r="V44" i="64"/>
  <c r="U109" i="62"/>
  <c r="V143" i="63"/>
  <c r="X55" i="61"/>
  <c r="O17" i="29"/>
  <c r="O16" i="29"/>
  <c r="V153" i="66"/>
  <c r="V73" i="65"/>
  <c r="P19" i="62"/>
  <c r="L19" i="66"/>
  <c r="V55" i="62"/>
  <c r="V187" i="29"/>
  <c r="U92" i="64"/>
  <c r="S114" i="65"/>
  <c r="V162" i="65"/>
  <c r="S162" i="62"/>
  <c r="U118" i="61"/>
  <c r="V162" i="61"/>
  <c r="U133" i="64"/>
  <c r="V117" i="65"/>
  <c r="V90" i="62"/>
  <c r="X30" i="65"/>
  <c r="X115" i="63"/>
  <c r="X30" i="61"/>
  <c r="X176" i="66"/>
  <c r="U155" i="64"/>
  <c r="X176" i="61"/>
  <c r="U91" i="62"/>
  <c r="V166" i="61"/>
  <c r="U217" i="65"/>
  <c r="U36" i="64"/>
  <c r="U79" i="61"/>
  <c r="U151" i="29"/>
  <c r="U215" i="65"/>
  <c r="U187" i="61"/>
  <c r="X169" i="64"/>
  <c r="X93" i="66"/>
  <c r="U145" i="65"/>
  <c r="X151" i="64"/>
  <c r="U36" i="66"/>
  <c r="V108" i="63"/>
  <c r="V96" i="63"/>
  <c r="V34" i="63"/>
  <c r="U78" i="64"/>
  <c r="X162" i="61"/>
  <c r="X212" i="61"/>
  <c r="F20" i="62"/>
  <c r="X80" i="64"/>
  <c r="U198" i="66"/>
  <c r="X140" i="65"/>
  <c r="X193" i="66"/>
  <c r="U68" i="63"/>
  <c r="V117" i="62"/>
  <c r="X49" i="62"/>
  <c r="X102" i="62"/>
  <c r="X152" i="63"/>
  <c r="V165" i="63"/>
  <c r="U131" i="63"/>
  <c r="X57" i="29"/>
  <c r="V153" i="62"/>
  <c r="X156" i="62"/>
  <c r="X61" i="63"/>
  <c r="V115" i="64"/>
  <c r="U186" i="64"/>
  <c r="U49" i="66"/>
  <c r="X104" i="63"/>
  <c r="X205" i="64"/>
  <c r="V187" i="62"/>
  <c r="X180" i="64"/>
  <c r="U36" i="29"/>
  <c r="V214" i="63"/>
  <c r="V181" i="62"/>
  <c r="V56" i="65"/>
  <c r="V151" i="61"/>
  <c r="V48" i="64"/>
  <c r="V141" i="64"/>
  <c r="X120" i="61"/>
  <c r="V32" i="61"/>
  <c r="U126" i="65"/>
  <c r="X132" i="63"/>
  <c r="X31" i="61"/>
  <c r="M17" i="29"/>
  <c r="L18" i="29"/>
  <c r="P15" i="63"/>
  <c r="M20" i="66"/>
  <c r="M15" i="29"/>
  <c r="I18" i="65"/>
  <c r="P19" i="29"/>
  <c r="M18" i="61"/>
  <c r="J20" i="65"/>
  <c r="P16" i="63"/>
  <c r="V157" i="65"/>
  <c r="O21" i="61"/>
  <c r="P21" i="65"/>
  <c r="J20" i="63"/>
  <c r="M18" i="66"/>
  <c r="P18" i="64"/>
  <c r="K21" i="66"/>
  <c r="F14" i="64"/>
  <c r="X179" i="63"/>
  <c r="V60" i="29"/>
  <c r="I21" i="65"/>
  <c r="P14" i="63"/>
  <c r="J19" i="29"/>
  <c r="X105" i="61"/>
  <c r="F16" i="66"/>
  <c r="U213" i="64"/>
  <c r="V152" i="65"/>
  <c r="X34" i="64"/>
  <c r="V117" i="29"/>
  <c r="U71" i="29"/>
  <c r="X199" i="29"/>
  <c r="X69" i="66"/>
  <c r="U129" i="63"/>
  <c r="V90" i="61"/>
  <c r="F16" i="64"/>
  <c r="U60" i="61"/>
  <c r="U201" i="64"/>
  <c r="U118" i="65"/>
  <c r="X150" i="61"/>
  <c r="V130" i="64"/>
  <c r="X165" i="64"/>
  <c r="V179" i="64"/>
  <c r="X97" i="61"/>
  <c r="X156" i="65"/>
  <c r="U177" i="66"/>
  <c r="U168" i="63"/>
  <c r="V118" i="29"/>
  <c r="F16" i="61"/>
  <c r="X163" i="63"/>
  <c r="X58" i="65"/>
  <c r="U181" i="64"/>
  <c r="V73" i="61"/>
  <c r="V175" i="64"/>
  <c r="F19" i="62"/>
  <c r="V129" i="61"/>
  <c r="U108" i="64"/>
  <c r="U215" i="29"/>
  <c r="L19" i="65"/>
  <c r="V106" i="65"/>
  <c r="X129" i="61"/>
  <c r="V198" i="29"/>
  <c r="V200" i="63"/>
  <c r="P16" i="64"/>
  <c r="V72" i="66"/>
  <c r="V193" i="65"/>
  <c r="X153" i="61"/>
  <c r="O14" i="29"/>
  <c r="J20" i="66"/>
  <c r="V81" i="63"/>
  <c r="X81" i="65"/>
  <c r="N17" i="62"/>
  <c r="L21" i="29"/>
  <c r="V201" i="63"/>
  <c r="X81" i="63"/>
  <c r="X73" i="65"/>
  <c r="X105" i="66"/>
  <c r="I21" i="29"/>
  <c r="P21" i="64"/>
  <c r="J19" i="66"/>
  <c r="L15" i="29"/>
  <c r="V181" i="63"/>
  <c r="X83" i="61"/>
  <c r="X217" i="62"/>
  <c r="K16" i="64"/>
  <c r="N14" i="29"/>
  <c r="V180" i="29"/>
  <c r="P16" i="29"/>
  <c r="V168" i="66"/>
  <c r="X69" i="61"/>
  <c r="X141" i="61"/>
  <c r="U163" i="66"/>
  <c r="U67" i="62"/>
  <c r="S126" i="66"/>
  <c r="V131" i="66"/>
  <c r="X33" i="64"/>
  <c r="U165" i="61"/>
  <c r="X30" i="64"/>
  <c r="X177" i="61"/>
  <c r="V127" i="65"/>
  <c r="X109" i="63"/>
  <c r="X164" i="66"/>
  <c r="U80" i="63"/>
  <c r="V67" i="66"/>
  <c r="U116" i="62"/>
  <c r="U154" i="61"/>
  <c r="X60" i="62"/>
  <c r="X155" i="64"/>
  <c r="X56" i="61"/>
  <c r="V178" i="66"/>
  <c r="X33" i="62"/>
  <c r="V131" i="61"/>
  <c r="V78" i="66"/>
  <c r="X105" i="62"/>
  <c r="V61" i="62"/>
  <c r="X108" i="63"/>
  <c r="V168" i="63"/>
  <c r="V68" i="29"/>
  <c r="X217" i="66"/>
  <c r="X45" i="65"/>
  <c r="U165" i="62"/>
  <c r="V166" i="62"/>
  <c r="U121" i="65"/>
  <c r="X85" i="61"/>
  <c r="V211" i="29"/>
  <c r="X105" i="65"/>
  <c r="P16" i="66"/>
  <c r="P18" i="65"/>
  <c r="J15" i="29"/>
  <c r="N17" i="64"/>
  <c r="J18" i="65"/>
  <c r="V168" i="62"/>
  <c r="J17" i="29"/>
  <c r="P18" i="62"/>
  <c r="I19" i="66"/>
  <c r="X168" i="65"/>
  <c r="M14" i="29"/>
  <c r="M19" i="66"/>
  <c r="N17" i="63"/>
  <c r="J17" i="64"/>
  <c r="V57" i="66"/>
  <c r="P16" i="65"/>
  <c r="V82" i="66"/>
  <c r="V57" i="64"/>
  <c r="F17" i="29"/>
  <c r="U180" i="63"/>
  <c r="U188" i="65"/>
  <c r="X132" i="65"/>
  <c r="P20" i="29"/>
  <c r="V138" i="66"/>
  <c r="V164" i="61"/>
  <c r="X188" i="62"/>
  <c r="V217" i="61"/>
  <c r="V33" i="66"/>
  <c r="X202" i="61"/>
  <c r="X205" i="66"/>
  <c r="X102" i="66"/>
  <c r="V55" i="63"/>
  <c r="V105" i="29"/>
  <c r="X154" i="64"/>
  <c r="V151" i="62"/>
  <c r="V54" i="29"/>
  <c r="X54" i="29"/>
  <c r="U119" i="63"/>
  <c r="U35" i="62"/>
  <c r="U130" i="66"/>
  <c r="U83" i="63"/>
  <c r="V54" i="65"/>
  <c r="U201" i="61"/>
  <c r="V84" i="62"/>
  <c r="U58" i="65"/>
  <c r="U133" i="66"/>
  <c r="U43" i="65"/>
  <c r="U104" i="65"/>
  <c r="U211" i="64"/>
  <c r="X163" i="64"/>
  <c r="U49" i="64"/>
  <c r="V164" i="66"/>
  <c r="U152" i="62"/>
  <c r="U70" i="64"/>
  <c r="X67" i="64"/>
  <c r="U81" i="62"/>
  <c r="X131" i="64"/>
  <c r="X157" i="64"/>
  <c r="V176" i="64"/>
  <c r="U84" i="29"/>
  <c r="V35" i="66"/>
  <c r="F18" i="63"/>
  <c r="U139" i="64"/>
  <c r="V128" i="61"/>
  <c r="V71" i="65"/>
  <c r="U157" i="66"/>
  <c r="U198" i="64"/>
  <c r="X60" i="63"/>
  <c r="X108" i="65"/>
  <c r="U49" i="62"/>
  <c r="X174" i="63"/>
  <c r="V154" i="65"/>
  <c r="V94" i="63"/>
  <c r="U61" i="29"/>
  <c r="X66" i="65"/>
  <c r="V188" i="61"/>
  <c r="V69" i="63"/>
  <c r="V162" i="66"/>
  <c r="U176" i="65"/>
  <c r="V70" i="66"/>
  <c r="V92" i="65"/>
  <c r="U71" i="62"/>
  <c r="X54" i="66"/>
  <c r="X215" i="61"/>
  <c r="U210" i="63"/>
  <c r="U151" i="65"/>
  <c r="V200" i="62"/>
  <c r="U85" i="64"/>
  <c r="V129" i="29"/>
  <c r="V79" i="66"/>
  <c r="U96" i="66"/>
  <c r="X177" i="62"/>
  <c r="V107" i="62"/>
  <c r="X216" i="61"/>
  <c r="X178" i="64"/>
  <c r="V204" i="64"/>
  <c r="X187" i="61"/>
  <c r="X162" i="66"/>
  <c r="X163" i="65"/>
  <c r="U81" i="61"/>
  <c r="X199" i="61"/>
  <c r="V178" i="29"/>
  <c r="U177" i="63"/>
  <c r="V211" i="65"/>
  <c r="U106" i="63"/>
  <c r="F19" i="29"/>
  <c r="X108" i="29"/>
  <c r="V201" i="29"/>
  <c r="P14" i="66"/>
  <c r="X178" i="61"/>
  <c r="O20" i="65"/>
  <c r="J21" i="61"/>
  <c r="X33" i="61"/>
  <c r="M16" i="29"/>
  <c r="V153" i="61"/>
  <c r="P15" i="66"/>
  <c r="L14" i="29"/>
  <c r="X205" i="65"/>
  <c r="X106" i="61"/>
  <c r="P14" i="29"/>
  <c r="I18" i="29"/>
  <c r="V46" i="61"/>
  <c r="X120" i="29"/>
  <c r="P19" i="66"/>
  <c r="V57" i="61"/>
  <c r="I21" i="66"/>
  <c r="F14" i="61"/>
  <c r="V59" i="62"/>
  <c r="X166" i="64"/>
  <c r="V37" i="64"/>
  <c r="N21" i="66"/>
  <c r="L20" i="65"/>
  <c r="X180" i="29"/>
  <c r="V178" i="63"/>
  <c r="U176" i="63"/>
  <c r="U166" i="65"/>
  <c r="X42" i="63"/>
  <c r="U103" i="29"/>
  <c r="V168" i="61"/>
  <c r="V107" i="64"/>
  <c r="V35" i="64"/>
  <c r="V132" i="61"/>
  <c r="X133" i="62"/>
  <c r="V36" i="62"/>
  <c r="U109" i="66"/>
  <c r="U139" i="29"/>
  <c r="U31" i="65"/>
  <c r="U189" i="61"/>
  <c r="S138" i="65"/>
  <c r="U150" i="65"/>
  <c r="V203" i="66"/>
  <c r="V42" i="66"/>
  <c r="V140" i="65"/>
  <c r="X200" i="63"/>
  <c r="V139" i="29"/>
  <c r="U175" i="66"/>
  <c r="V129" i="62"/>
  <c r="V181" i="65"/>
  <c r="X48" i="65"/>
  <c r="X42" i="65"/>
  <c r="U33" i="65"/>
  <c r="X46" i="66"/>
  <c r="U93" i="29"/>
  <c r="U105" i="63"/>
  <c r="X67" i="65"/>
  <c r="U104" i="29"/>
  <c r="X58" i="62"/>
  <c r="S78" i="63"/>
  <c r="V132" i="64"/>
  <c r="U186" i="65"/>
  <c r="V109" i="62"/>
  <c r="P21" i="63"/>
  <c r="L20" i="61"/>
  <c r="K21" i="61"/>
  <c r="V189" i="64"/>
  <c r="L19" i="29"/>
  <c r="P18" i="66"/>
  <c r="M20" i="65"/>
  <c r="X82" i="66"/>
  <c r="V81" i="65"/>
  <c r="K18" i="29"/>
  <c r="X120" i="65"/>
  <c r="O17" i="62"/>
  <c r="O19" i="29"/>
  <c r="N18" i="66"/>
  <c r="V73" i="63"/>
  <c r="L16" i="62"/>
  <c r="K19" i="61"/>
  <c r="K21" i="29"/>
  <c r="F17" i="62"/>
  <c r="U188" i="66"/>
  <c r="V95" i="62"/>
  <c r="U203" i="66"/>
  <c r="V168" i="65"/>
  <c r="J18" i="61"/>
  <c r="N15" i="29"/>
  <c r="M18" i="65"/>
  <c r="X120" i="66"/>
  <c r="V102" i="66"/>
  <c r="V179" i="63"/>
  <c r="U30" i="63"/>
  <c r="V44" i="29"/>
  <c r="X105" i="63"/>
  <c r="X164" i="62"/>
  <c r="U212" i="66"/>
  <c r="X179" i="64"/>
  <c r="X45" i="61"/>
  <c r="V213" i="64"/>
  <c r="V129" i="65"/>
  <c r="U109" i="64"/>
  <c r="X78" i="61"/>
  <c r="V216" i="66"/>
  <c r="X49" i="66"/>
  <c r="X44" i="64"/>
  <c r="V31" i="66"/>
  <c r="X139" i="62"/>
  <c r="X95" i="62"/>
  <c r="X119" i="29"/>
  <c r="X203" i="62"/>
  <c r="U141" i="63"/>
  <c r="V153" i="65"/>
  <c r="X95" i="61"/>
  <c r="X48" i="64"/>
  <c r="U200" i="64"/>
  <c r="U162" i="61"/>
  <c r="V180" i="63"/>
  <c r="V126" i="61"/>
  <c r="V200" i="65"/>
  <c r="V94" i="65"/>
  <c r="V118" i="65"/>
  <c r="V157" i="63"/>
  <c r="X190" i="66"/>
  <c r="X127" i="64"/>
  <c r="V192" i="66"/>
  <c r="V214" i="66"/>
  <c r="N17" i="61"/>
  <c r="N18" i="63"/>
  <c r="N21" i="65"/>
  <c r="N20" i="62"/>
  <c r="M15" i="62"/>
  <c r="J18" i="29"/>
  <c r="L16" i="29"/>
  <c r="N16" i="62"/>
  <c r="O18" i="29"/>
  <c r="O19" i="61"/>
  <c r="P18" i="61"/>
  <c r="P21" i="62"/>
  <c r="K18" i="65"/>
  <c r="X191" i="62"/>
  <c r="N18" i="65"/>
  <c r="K15" i="64"/>
  <c r="X73" i="63"/>
  <c r="I14" i="29"/>
  <c r="F15" i="66"/>
  <c r="X60" i="29"/>
  <c r="U204" i="61"/>
  <c r="V46" i="64"/>
  <c r="U150" i="64"/>
  <c r="X84" i="64"/>
  <c r="X67" i="63"/>
  <c r="U108" i="29"/>
  <c r="U34" i="65"/>
  <c r="X215" i="62"/>
  <c r="X190" i="62"/>
  <c r="P19" i="65"/>
  <c r="U189" i="29"/>
  <c r="V108" i="62"/>
  <c r="V35" i="62"/>
  <c r="U119" i="29"/>
  <c r="X109" i="29"/>
  <c r="U118" i="29"/>
  <c r="V199" i="66"/>
  <c r="V203" i="65"/>
  <c r="X141" i="62"/>
  <c r="X36" i="62"/>
  <c r="V43" i="61"/>
  <c r="U48" i="63"/>
  <c r="X106" i="64"/>
  <c r="V32" i="65"/>
  <c r="X80" i="66"/>
  <c r="V44" i="61"/>
  <c r="V188" i="63"/>
  <c r="X71" i="29"/>
  <c r="U175" i="63"/>
  <c r="V127" i="61"/>
  <c r="X216" i="63"/>
  <c r="X94" i="65"/>
  <c r="F18" i="65"/>
  <c r="L21" i="65"/>
  <c r="V37" i="62"/>
  <c r="X46" i="61"/>
  <c r="O18" i="61"/>
  <c r="P19" i="63"/>
  <c r="N21" i="61"/>
  <c r="P14" i="64"/>
  <c r="X198" i="63"/>
  <c r="V73" i="62"/>
  <c r="X73" i="62"/>
  <c r="X45" i="29"/>
  <c r="X43" i="61"/>
  <c r="X85" i="62"/>
  <c r="X54" i="62"/>
  <c r="V48" i="62"/>
  <c r="V80" i="66"/>
  <c r="X176" i="63"/>
  <c r="V165" i="61"/>
  <c r="X118" i="29"/>
  <c r="V131" i="29"/>
  <c r="U82" i="66"/>
  <c r="N20" i="29"/>
  <c r="V156" i="65"/>
  <c r="X165" i="62"/>
  <c r="J16" i="29"/>
  <c r="K17" i="29"/>
  <c r="M21" i="61"/>
  <c r="L17" i="63"/>
  <c r="V105" i="66"/>
  <c r="J21" i="29"/>
  <c r="I21" i="63"/>
  <c r="X179" i="65"/>
  <c r="U205" i="62"/>
  <c r="V95" i="66"/>
  <c r="V32" i="29"/>
  <c r="V80" i="65"/>
  <c r="U116" i="66"/>
  <c r="X96" i="29"/>
  <c r="V49" i="62"/>
  <c r="X59" i="63"/>
  <c r="L15" i="64"/>
  <c r="X201" i="63"/>
  <c r="I18" i="63"/>
  <c r="K20" i="61"/>
  <c r="I20" i="66"/>
  <c r="M21" i="66"/>
  <c r="V174" i="63"/>
  <c r="V37" i="29"/>
  <c r="V152" i="64"/>
  <c r="U45" i="61"/>
  <c r="X152" i="64"/>
  <c r="V119" i="29"/>
  <c r="U79" i="29"/>
  <c r="X181" i="62"/>
  <c r="X215" i="63"/>
  <c r="X177" i="64"/>
  <c r="O18" i="65"/>
  <c r="K15" i="29"/>
  <c r="N17" i="66"/>
  <c r="K19" i="29"/>
  <c r="V49" i="64"/>
  <c r="X140" i="61"/>
  <c r="X191" i="66"/>
  <c r="X71" i="66"/>
  <c r="X70" i="62"/>
  <c r="X121" i="66"/>
  <c r="V151" i="65"/>
  <c r="U78" i="29"/>
  <c r="U217" i="29"/>
  <c r="U190" i="64"/>
  <c r="X141" i="63"/>
  <c r="U214" i="65"/>
  <c r="X70" i="63"/>
  <c r="N20" i="61"/>
  <c r="I17" i="63"/>
  <c r="P17" i="29"/>
  <c r="N20" i="65"/>
  <c r="F20" i="64"/>
  <c r="X45" i="63"/>
  <c r="F21" i="65"/>
  <c r="M19" i="61"/>
  <c r="V96" i="62"/>
  <c r="F14" i="29"/>
  <c r="X37" i="64"/>
  <c r="F18" i="66"/>
  <c r="U66" i="66"/>
  <c r="U128" i="65"/>
  <c r="X30" i="29"/>
  <c r="X108" i="62"/>
  <c r="V96" i="65"/>
  <c r="X72" i="66"/>
  <c r="V36" i="64"/>
  <c r="S126" i="62"/>
  <c r="F18" i="62" s="1"/>
  <c r="V152" i="66"/>
  <c r="X66" i="61"/>
  <c r="U193" i="29"/>
  <c r="O20" i="61"/>
  <c r="X179" i="29"/>
  <c r="J20" i="29"/>
  <c r="X167" i="66"/>
  <c r="I16" i="64"/>
  <c r="P20" i="61"/>
  <c r="V217" i="63"/>
  <c r="X115" i="64"/>
  <c r="V190" i="62"/>
  <c r="X215" i="66"/>
  <c r="V35" i="29"/>
  <c r="X214" i="64"/>
  <c r="P20" i="65"/>
  <c r="P20" i="64"/>
  <c r="U133" i="65"/>
  <c r="U189" i="65"/>
  <c r="X104" i="66"/>
  <c r="F14" i="65"/>
  <c r="S126" i="29"/>
  <c r="U81" i="64"/>
  <c r="F19" i="64"/>
  <c r="U214" i="62"/>
  <c r="X155" i="62"/>
  <c r="V212" i="61"/>
  <c r="U96" i="62"/>
  <c r="V54" i="66"/>
  <c r="U32" i="61"/>
  <c r="X106" i="62"/>
  <c r="U127" i="62"/>
  <c r="V174" i="64"/>
  <c r="V132" i="63"/>
  <c r="J21" i="66"/>
  <c r="I16" i="29"/>
  <c r="V189" i="63"/>
  <c r="L17" i="66"/>
  <c r="V214" i="64"/>
  <c r="I21" i="61"/>
  <c r="U92" i="65"/>
  <c r="U189" i="62"/>
  <c r="X55" i="66"/>
  <c r="X139" i="63"/>
  <c r="U56" i="66"/>
  <c r="K19" i="65"/>
  <c r="X168" i="61"/>
  <c r="V202" i="61"/>
  <c r="V163" i="63"/>
  <c r="X201" i="65"/>
  <c r="X213" i="65"/>
  <c r="M21" i="29"/>
  <c r="V141" i="65"/>
  <c r="P18" i="63"/>
  <c r="N17" i="29"/>
  <c r="U57" i="64"/>
  <c r="U72" i="62"/>
  <c r="X109" i="62"/>
  <c r="U127" i="61"/>
  <c r="U190" i="61"/>
  <c r="X117" i="63"/>
  <c r="U188" i="62"/>
  <c r="X180" i="63"/>
  <c r="U155" i="61"/>
  <c r="V79" i="63"/>
  <c r="V33" i="61"/>
  <c r="X189" i="63"/>
  <c r="L18" i="65"/>
  <c r="P15" i="29"/>
  <c r="F16" i="63"/>
  <c r="V118" i="61"/>
  <c r="X97" i="29"/>
  <c r="U215" i="66"/>
  <c r="V70" i="29"/>
  <c r="F19" i="63"/>
  <c r="V131" i="64"/>
  <c r="U92" i="61"/>
  <c r="X32" i="64"/>
  <c r="U130" i="62"/>
  <c r="V72" i="63"/>
  <c r="V205" i="64"/>
  <c r="V130" i="66"/>
  <c r="X57" i="61"/>
  <c r="V120" i="65"/>
  <c r="P17" i="61"/>
  <c r="P18" i="29"/>
  <c r="L18" i="61"/>
  <c r="X66" i="63"/>
  <c r="X71" i="65"/>
  <c r="X154" i="29"/>
  <c r="U177" i="29"/>
  <c r="V56" i="66"/>
  <c r="X90" i="63"/>
  <c r="U59" i="63"/>
  <c r="P17" i="65"/>
  <c r="X129" i="29"/>
  <c r="V55" i="64"/>
  <c r="V108" i="65"/>
  <c r="O21" i="66"/>
  <c r="X153" i="66"/>
  <c r="J20" i="61"/>
  <c r="V205" i="66"/>
  <c r="X97" i="66"/>
  <c r="L17" i="29"/>
  <c r="X140" i="64"/>
  <c r="U215" i="61"/>
  <c r="U35" i="29"/>
  <c r="V133" i="29"/>
  <c r="N16" i="29"/>
  <c r="L21" i="61"/>
  <c r="X31" i="63"/>
  <c r="X121" i="62"/>
  <c r="U202" i="29"/>
  <c r="V80" i="62"/>
  <c r="U58" i="29"/>
  <c r="U152" i="61"/>
  <c r="X54" i="65"/>
  <c r="V210" i="62"/>
  <c r="V97" i="65"/>
  <c r="U57" i="61"/>
  <c r="X42" i="61"/>
  <c r="U143" i="66"/>
  <c r="U150" i="62"/>
  <c r="U167" i="66"/>
  <c r="X31" i="29"/>
  <c r="X204" i="61"/>
  <c r="V90" i="29"/>
  <c r="X56" i="66"/>
  <c r="V85" i="64"/>
  <c r="P20" i="66"/>
  <c r="K14" i="29"/>
  <c r="V120" i="29"/>
  <c r="U93" i="61"/>
  <c r="X193" i="65"/>
  <c r="X176" i="65"/>
  <c r="V128" i="29"/>
  <c r="F18" i="29"/>
  <c r="X166" i="65"/>
  <c r="U150" i="63"/>
  <c r="U73" i="65"/>
  <c r="X36" i="64"/>
  <c r="X142" i="61"/>
  <c r="U201" i="65"/>
  <c r="X44" i="62"/>
  <c r="J14" i="29"/>
  <c r="V205" i="65"/>
  <c r="O17" i="64"/>
  <c r="J19" i="61"/>
  <c r="U67" i="66"/>
  <c r="N19" i="61"/>
  <c r="V34" i="29"/>
  <c r="V108" i="29"/>
  <c r="X152" i="66"/>
  <c r="U181" i="63"/>
  <c r="X36" i="66"/>
  <c r="U44" i="64"/>
  <c r="X213" i="64"/>
  <c r="V94" i="62"/>
  <c r="V179" i="29"/>
  <c r="X94" i="62"/>
  <c r="V142" i="62"/>
  <c r="I20" i="61"/>
  <c r="O21" i="65"/>
  <c r="I19" i="29"/>
  <c r="X33" i="66"/>
  <c r="V176" i="65"/>
  <c r="V180" i="62"/>
  <c r="U114" i="64"/>
  <c r="U200" i="65"/>
  <c r="F20" i="63"/>
  <c r="V212" i="63"/>
  <c r="X44" i="66"/>
  <c r="X204" i="65"/>
  <c r="V56" i="63"/>
  <c r="U31" i="61"/>
  <c r="V58" i="63"/>
  <c r="P17" i="64"/>
  <c r="P15" i="61"/>
  <c r="L17" i="64"/>
  <c r="X57" i="66"/>
  <c r="I18" i="61"/>
  <c r="V97" i="29"/>
  <c r="X44" i="61"/>
  <c r="V36" i="63"/>
  <c r="X97" i="64"/>
  <c r="V47" i="64"/>
  <c r="V119" i="64"/>
  <c r="X141" i="65"/>
  <c r="M19" i="29"/>
  <c r="P14" i="65"/>
  <c r="V33" i="65"/>
  <c r="S54" i="63"/>
  <c r="F15" i="63" s="1"/>
  <c r="V213" i="65"/>
  <c r="N19" i="66"/>
  <c r="X145" i="29"/>
  <c r="X143" i="29"/>
  <c r="X35" i="66"/>
  <c r="V177" i="65"/>
  <c r="V59" i="65"/>
  <c r="X96" i="62"/>
  <c r="M17" i="66"/>
  <c r="U103" i="61"/>
  <c r="X129" i="63"/>
  <c r="V151" i="29"/>
  <c r="X168" i="62"/>
  <c r="X85" i="64"/>
  <c r="F17" i="63"/>
  <c r="F7" i="63" l="1"/>
  <c r="F8" i="66"/>
  <c r="F4" i="29"/>
  <c r="L11" i="61"/>
  <c r="T37" i="64"/>
  <c r="C96" i="62"/>
  <c r="T45" i="63"/>
  <c r="N45" i="63" s="1"/>
  <c r="P10" i="64"/>
  <c r="I8" i="61"/>
  <c r="P8" i="29"/>
  <c r="F10" i="64"/>
  <c r="T85" i="64"/>
  <c r="L8" i="61"/>
  <c r="M9" i="61"/>
  <c r="P22" i="64"/>
  <c r="P12" i="64" s="1"/>
  <c r="P4" i="64"/>
  <c r="N10" i="65"/>
  <c r="N6" i="29"/>
  <c r="T57" i="66"/>
  <c r="L57" i="66" s="1"/>
  <c r="N11" i="61"/>
  <c r="P7" i="61"/>
  <c r="L9" i="66"/>
  <c r="P7" i="29"/>
  <c r="P9" i="63"/>
  <c r="T168" i="62"/>
  <c r="P9" i="62"/>
  <c r="L7" i="64"/>
  <c r="O8" i="61"/>
  <c r="C120" i="65"/>
  <c r="C73" i="65"/>
  <c r="I7" i="63"/>
  <c r="T46" i="61"/>
  <c r="O46" i="61" s="1"/>
  <c r="P10" i="65"/>
  <c r="C153" i="66"/>
  <c r="P5" i="61"/>
  <c r="C37" i="62"/>
  <c r="T57" i="61"/>
  <c r="K57" i="61" s="1"/>
  <c r="O6" i="29"/>
  <c r="N10" i="61"/>
  <c r="L11" i="65"/>
  <c r="T214" i="64"/>
  <c r="N214" i="64" s="1"/>
  <c r="O7" i="29"/>
  <c r="P7" i="64"/>
  <c r="C130" i="66"/>
  <c r="T55" i="61"/>
  <c r="L55" i="61" s="1"/>
  <c r="T70" i="63"/>
  <c r="T94" i="65"/>
  <c r="C133" i="29"/>
  <c r="C143" i="63"/>
  <c r="C58" i="63"/>
  <c r="T216" i="63"/>
  <c r="C205" i="64"/>
  <c r="C127" i="61"/>
  <c r="C151" i="29"/>
  <c r="C44" i="64"/>
  <c r="C72" i="63"/>
  <c r="T119" i="61"/>
  <c r="T141" i="63"/>
  <c r="T71" i="29"/>
  <c r="C35" i="29"/>
  <c r="C216" i="63"/>
  <c r="C56" i="63"/>
  <c r="C188" i="63"/>
  <c r="C44" i="61"/>
  <c r="T215" i="66"/>
  <c r="T80" i="63"/>
  <c r="K80" i="63" s="1"/>
  <c r="T204" i="65"/>
  <c r="T80" i="66"/>
  <c r="I80" i="66" s="1"/>
  <c r="T32" i="64"/>
  <c r="M32" i="64" s="1"/>
  <c r="T189" i="62"/>
  <c r="T129" i="63"/>
  <c r="M129" i="63" s="1"/>
  <c r="T188" i="29"/>
  <c r="T44" i="66"/>
  <c r="J44" i="66" s="1"/>
  <c r="T106" i="64"/>
  <c r="T169" i="29"/>
  <c r="C59" i="63"/>
  <c r="C212" i="63"/>
  <c r="C43" i="61"/>
  <c r="C131" i="64"/>
  <c r="C151" i="65"/>
  <c r="T36" i="62"/>
  <c r="I36" i="62" s="1"/>
  <c r="C190" i="62"/>
  <c r="T152" i="61"/>
  <c r="F10" i="63"/>
  <c r="T141" i="62"/>
  <c r="J141" i="62" s="1"/>
  <c r="F9" i="63"/>
  <c r="C56" i="61"/>
  <c r="T121" i="66"/>
  <c r="C203" i="65"/>
  <c r="C133" i="62"/>
  <c r="T115" i="64"/>
  <c r="C199" i="66"/>
  <c r="T54" i="29"/>
  <c r="C54" i="29"/>
  <c r="T162" i="64"/>
  <c r="M162" i="64" s="1"/>
  <c r="C70" i="29"/>
  <c r="T109" i="29"/>
  <c r="C151" i="62"/>
  <c r="T70" i="62"/>
  <c r="T154" i="64"/>
  <c r="O154" i="64" s="1"/>
  <c r="T57" i="62"/>
  <c r="I57" i="62" s="1"/>
  <c r="C35" i="62"/>
  <c r="C105" i="29"/>
  <c r="C108" i="62"/>
  <c r="C55" i="63"/>
  <c r="T151" i="65"/>
  <c r="T102" i="66"/>
  <c r="J102" i="66" s="1"/>
  <c r="C84" i="29"/>
  <c r="T71" i="66"/>
  <c r="L71" i="66" s="1"/>
  <c r="P9" i="65"/>
  <c r="T205" i="66"/>
  <c r="T44" i="63"/>
  <c r="L44" i="63" s="1"/>
  <c r="C217" i="63"/>
  <c r="T190" i="62"/>
  <c r="O190" i="62" s="1"/>
  <c r="T202" i="61"/>
  <c r="C180" i="62"/>
  <c r="T215" i="62"/>
  <c r="N215" i="62" s="1"/>
  <c r="C33" i="66"/>
  <c r="C71" i="29"/>
  <c r="T97" i="29"/>
  <c r="C217" i="61"/>
  <c r="T191" i="66"/>
  <c r="T188" i="62"/>
  <c r="C72" i="29"/>
  <c r="T67" i="63"/>
  <c r="O67" i="63" s="1"/>
  <c r="C164" i="61"/>
  <c r="C176" i="65"/>
  <c r="T84" i="64"/>
  <c r="C138" i="66"/>
  <c r="C118" i="61"/>
  <c r="P10" i="29"/>
  <c r="C61" i="63"/>
  <c r="T140" i="61"/>
  <c r="C46" i="64"/>
  <c r="T132" i="65"/>
  <c r="T104" i="61"/>
  <c r="L104" i="61" s="1"/>
  <c r="T140" i="64"/>
  <c r="O140" i="64" s="1"/>
  <c r="T130" i="66"/>
  <c r="J130" i="66" s="1"/>
  <c r="T33" i="66"/>
  <c r="L33" i="66" s="1"/>
  <c r="T60" i="29"/>
  <c r="B100" i="63"/>
  <c r="F6" i="63"/>
  <c r="F5" i="66"/>
  <c r="F7" i="29"/>
  <c r="P7" i="63"/>
  <c r="C49" i="64"/>
  <c r="I4" i="29"/>
  <c r="I22" i="29"/>
  <c r="I12" i="29" s="1"/>
  <c r="C57" i="64"/>
  <c r="O10" i="66"/>
  <c r="M7" i="66"/>
  <c r="T73" i="63"/>
  <c r="C82" i="66"/>
  <c r="P11" i="61"/>
  <c r="I9" i="29"/>
  <c r="K5" i="64"/>
  <c r="P6" i="65"/>
  <c r="I9" i="61"/>
  <c r="P5" i="29"/>
  <c r="N8" i="65"/>
  <c r="C57" i="66"/>
  <c r="K6" i="29"/>
  <c r="K9" i="29"/>
  <c r="T191" i="62"/>
  <c r="J7" i="64"/>
  <c r="L9" i="61"/>
  <c r="P10" i="61"/>
  <c r="K8" i="65"/>
  <c r="N7" i="63"/>
  <c r="P7" i="62"/>
  <c r="O11" i="65"/>
  <c r="P11" i="62"/>
  <c r="M9" i="66"/>
  <c r="O11" i="29"/>
  <c r="L8" i="65"/>
  <c r="P8" i="61"/>
  <c r="M4" i="29"/>
  <c r="M22" i="29"/>
  <c r="M12" i="29" s="1"/>
  <c r="K7" i="66"/>
  <c r="N7" i="66"/>
  <c r="O9" i="61"/>
  <c r="T168" i="65"/>
  <c r="K8" i="61"/>
  <c r="T96" i="62"/>
  <c r="O8" i="29"/>
  <c r="I9" i="66"/>
  <c r="M11" i="65"/>
  <c r="I10" i="61"/>
  <c r="N6" i="62"/>
  <c r="P8" i="62"/>
  <c r="T157" i="65"/>
  <c r="T189" i="63"/>
  <c r="K189" i="63" s="1"/>
  <c r="L6" i="29"/>
  <c r="J7" i="29"/>
  <c r="K10" i="66"/>
  <c r="K5" i="29"/>
  <c r="J8" i="29"/>
  <c r="C168" i="62"/>
  <c r="P5" i="65"/>
  <c r="L7" i="29"/>
  <c r="M5" i="62"/>
  <c r="J8" i="65"/>
  <c r="P11" i="66"/>
  <c r="C142" i="62"/>
  <c r="N10" i="62"/>
  <c r="N7" i="64"/>
  <c r="K9" i="66"/>
  <c r="C33" i="61"/>
  <c r="N11" i="65"/>
  <c r="J5" i="29"/>
  <c r="O9" i="66"/>
  <c r="O8" i="65"/>
  <c r="N8" i="63"/>
  <c r="P8" i="65"/>
  <c r="C191" i="62"/>
  <c r="I6" i="64"/>
  <c r="N7" i="61"/>
  <c r="P6" i="66"/>
  <c r="C188" i="64"/>
  <c r="T94" i="62"/>
  <c r="C214" i="66"/>
  <c r="T105" i="65"/>
  <c r="I105" i="65" s="1"/>
  <c r="T128" i="61"/>
  <c r="C79" i="63"/>
  <c r="C192" i="66"/>
  <c r="C211" i="29"/>
  <c r="T138" i="61"/>
  <c r="T177" i="64"/>
  <c r="N177" i="64" s="1"/>
  <c r="T127" i="64"/>
  <c r="J127" i="64" s="1"/>
  <c r="T85" i="61"/>
  <c r="C104" i="62"/>
  <c r="T190" i="66"/>
  <c r="C44" i="63"/>
  <c r="C179" i="29"/>
  <c r="C157" i="63"/>
  <c r="C166" i="62"/>
  <c r="T115" i="62"/>
  <c r="J115" i="62" s="1"/>
  <c r="C118" i="65"/>
  <c r="T215" i="63"/>
  <c r="C94" i="65"/>
  <c r="T45" i="65"/>
  <c r="T97" i="66"/>
  <c r="C200" i="65"/>
  <c r="T217" i="66"/>
  <c r="T54" i="61"/>
  <c r="I54" i="61" s="1"/>
  <c r="C94" i="62"/>
  <c r="C126" i="61"/>
  <c r="C68" i="29"/>
  <c r="C215" i="29"/>
  <c r="T180" i="63"/>
  <c r="C180" i="63"/>
  <c r="C168" i="63"/>
  <c r="T79" i="66"/>
  <c r="J79" i="66" s="1"/>
  <c r="T181" i="62"/>
  <c r="T108" i="63"/>
  <c r="T167" i="66"/>
  <c r="C61" i="62"/>
  <c r="C43" i="66"/>
  <c r="T213" i="64"/>
  <c r="I213" i="64" s="1"/>
  <c r="T48" i="64"/>
  <c r="L48" i="64" s="1"/>
  <c r="T105" i="62"/>
  <c r="I105" i="62" s="1"/>
  <c r="C68" i="66"/>
  <c r="T95" i="61"/>
  <c r="C78" i="66"/>
  <c r="C34" i="64"/>
  <c r="C153" i="65"/>
  <c r="C131" i="61"/>
  <c r="T126" i="61"/>
  <c r="C177" i="65"/>
  <c r="T33" i="62"/>
  <c r="M33" i="62" s="1"/>
  <c r="T203" i="62"/>
  <c r="N203" i="62" s="1"/>
  <c r="C178" i="66"/>
  <c r="B136" i="29"/>
  <c r="T117" i="63"/>
  <c r="T119" i="29"/>
  <c r="T56" i="61"/>
  <c r="M56" i="61" s="1"/>
  <c r="T81" i="66"/>
  <c r="M81" i="66" s="1"/>
  <c r="C119" i="29"/>
  <c r="T95" i="62"/>
  <c r="T155" i="64"/>
  <c r="I155" i="64" s="1"/>
  <c r="I10" i="29"/>
  <c r="C205" i="66"/>
  <c r="T139" i="62"/>
  <c r="L139" i="62" s="1"/>
  <c r="T60" i="62"/>
  <c r="C84" i="61"/>
  <c r="T36" i="66"/>
  <c r="K36" i="66" s="1"/>
  <c r="C31" i="66"/>
  <c r="T44" i="64"/>
  <c r="I44" i="64" s="1"/>
  <c r="T72" i="61"/>
  <c r="T152" i="64"/>
  <c r="J152" i="64" s="1"/>
  <c r="T49" i="66"/>
  <c r="C67" i="66"/>
  <c r="T35" i="66"/>
  <c r="N35" i="66" s="1"/>
  <c r="C216" i="66"/>
  <c r="T131" i="61"/>
  <c r="T78" i="61"/>
  <c r="M78" i="61" s="1"/>
  <c r="T164" i="66"/>
  <c r="C120" i="63"/>
  <c r="T109" i="63"/>
  <c r="C129" i="65"/>
  <c r="C127" i="65"/>
  <c r="J10" i="29"/>
  <c r="C213" i="64"/>
  <c r="T177" i="61"/>
  <c r="O10" i="29"/>
  <c r="T152" i="66"/>
  <c r="T45" i="61"/>
  <c r="M45" i="61" s="1"/>
  <c r="T30" i="64"/>
  <c r="I30" i="64" s="1"/>
  <c r="T190" i="61"/>
  <c r="T109" i="62"/>
  <c r="T179" i="64"/>
  <c r="O179" i="64" s="1"/>
  <c r="C152" i="64"/>
  <c r="T33" i="64"/>
  <c r="O33" i="64" s="1"/>
  <c r="T67" i="29"/>
  <c r="T143" i="29"/>
  <c r="T164" i="62"/>
  <c r="I164" i="62" s="1"/>
  <c r="C131" i="66"/>
  <c r="C108" i="29"/>
  <c r="T105" i="63"/>
  <c r="K105" i="63" s="1"/>
  <c r="B124" i="66"/>
  <c r="C37" i="63"/>
  <c r="C44" i="29"/>
  <c r="T92" i="29"/>
  <c r="C37" i="29"/>
  <c r="C105" i="61"/>
  <c r="T179" i="29"/>
  <c r="C179" i="63"/>
  <c r="T141" i="61"/>
  <c r="C73" i="29"/>
  <c r="C34" i="29"/>
  <c r="C102" i="66"/>
  <c r="T69" i="61"/>
  <c r="T120" i="66"/>
  <c r="C168" i="66"/>
  <c r="T34" i="66"/>
  <c r="O34" i="66" s="1"/>
  <c r="C174" i="63"/>
  <c r="M8" i="65"/>
  <c r="P6" i="29"/>
  <c r="M7" i="62"/>
  <c r="J10" i="61"/>
  <c r="N5" i="29"/>
  <c r="C180" i="29"/>
  <c r="N10" i="66"/>
  <c r="N9" i="61"/>
  <c r="J8" i="61"/>
  <c r="N4" i="29"/>
  <c r="N22" i="29"/>
  <c r="N12" i="29" s="1"/>
  <c r="T37" i="62"/>
  <c r="N7" i="29"/>
  <c r="C168" i="65"/>
  <c r="K6" i="64"/>
  <c r="M10" i="61"/>
  <c r="M11" i="66"/>
  <c r="T217" i="62"/>
  <c r="T36" i="65"/>
  <c r="K36" i="65" s="1"/>
  <c r="T145" i="29"/>
  <c r="C95" i="62"/>
  <c r="T83" i="61"/>
  <c r="N83" i="61" s="1"/>
  <c r="C181" i="63"/>
  <c r="T118" i="61"/>
  <c r="F5" i="63"/>
  <c r="F7" i="62"/>
  <c r="L5" i="29"/>
  <c r="J9" i="63"/>
  <c r="I10" i="66"/>
  <c r="K11" i="29"/>
  <c r="J9" i="66"/>
  <c r="N8" i="61"/>
  <c r="T153" i="66"/>
  <c r="K9" i="61"/>
  <c r="P11" i="64"/>
  <c r="T57" i="64"/>
  <c r="M57" i="64" s="1"/>
  <c r="J9" i="61"/>
  <c r="L6" i="62"/>
  <c r="I11" i="29"/>
  <c r="P10" i="62"/>
  <c r="P8" i="63"/>
  <c r="C73" i="63"/>
  <c r="T105" i="66"/>
  <c r="T189" i="64"/>
  <c r="O189" i="64" s="1"/>
  <c r="K10" i="61"/>
  <c r="N8" i="66"/>
  <c r="T73" i="65"/>
  <c r="I10" i="65"/>
  <c r="O10" i="61"/>
  <c r="O9" i="29"/>
  <c r="T81" i="63"/>
  <c r="L81" i="63" s="1"/>
  <c r="P11" i="29"/>
  <c r="O7" i="64"/>
  <c r="O7" i="62"/>
  <c r="C201" i="63"/>
  <c r="J7" i="61"/>
  <c r="C141" i="65"/>
  <c r="T120" i="65"/>
  <c r="L11" i="29"/>
  <c r="P10" i="63"/>
  <c r="I8" i="63"/>
  <c r="K8" i="29"/>
  <c r="N7" i="62"/>
  <c r="P5" i="64"/>
  <c r="N9" i="66"/>
  <c r="T81" i="65"/>
  <c r="I81" i="65" s="1"/>
  <c r="M8" i="29"/>
  <c r="C205" i="65"/>
  <c r="T82" i="66"/>
  <c r="O82" i="66" s="1"/>
  <c r="C81" i="63"/>
  <c r="K7" i="64"/>
  <c r="M11" i="29"/>
  <c r="M10" i="65"/>
  <c r="J10" i="66"/>
  <c r="P6" i="62"/>
  <c r="T201" i="63"/>
  <c r="L201" i="63" s="1"/>
  <c r="P8" i="66"/>
  <c r="O4" i="29"/>
  <c r="O22" i="29"/>
  <c r="O12" i="29" s="1"/>
  <c r="C45" i="63"/>
  <c r="O11" i="66"/>
  <c r="L9" i="29"/>
  <c r="T153" i="61"/>
  <c r="L6" i="64"/>
  <c r="J22" i="29"/>
  <c r="J12" i="29" s="1"/>
  <c r="J4" i="29"/>
  <c r="C189" i="64"/>
  <c r="C193" i="65"/>
  <c r="P5" i="62"/>
  <c r="T213" i="65"/>
  <c r="K11" i="61"/>
  <c r="C72" i="66"/>
  <c r="N11" i="29"/>
  <c r="L5" i="64"/>
  <c r="L10" i="61"/>
  <c r="P6" i="64"/>
  <c r="K5" i="62"/>
  <c r="C213" i="65"/>
  <c r="P11" i="63"/>
  <c r="C200" i="63"/>
  <c r="T131" i="63"/>
  <c r="T44" i="62"/>
  <c r="I44" i="62" s="1"/>
  <c r="C109" i="62"/>
  <c r="C198" i="29"/>
  <c r="T201" i="65"/>
  <c r="T129" i="61"/>
  <c r="T59" i="63"/>
  <c r="M59" i="63" s="1"/>
  <c r="C132" i="64"/>
  <c r="T143" i="66"/>
  <c r="B76" i="63"/>
  <c r="L9" i="65"/>
  <c r="T84" i="29"/>
  <c r="T58" i="62"/>
  <c r="L58" i="62" s="1"/>
  <c r="T103" i="64"/>
  <c r="C163" i="63"/>
  <c r="T168" i="29"/>
  <c r="C49" i="62"/>
  <c r="T67" i="65"/>
  <c r="C129" i="61"/>
  <c r="T95" i="65"/>
  <c r="F9" i="62"/>
  <c r="T145" i="61"/>
  <c r="T142" i="61"/>
  <c r="C175" i="64"/>
  <c r="F10" i="66"/>
  <c r="C202" i="61"/>
  <c r="T46" i="66"/>
  <c r="I46" i="66" s="1"/>
  <c r="C73" i="61"/>
  <c r="T96" i="29"/>
  <c r="C130" i="61"/>
  <c r="B52" i="63"/>
  <c r="T42" i="65"/>
  <c r="T58" i="65"/>
  <c r="J58" i="65" s="1"/>
  <c r="T217" i="63"/>
  <c r="T36" i="64"/>
  <c r="L36" i="64" s="1"/>
  <c r="T48" i="65"/>
  <c r="T163" i="63"/>
  <c r="O163" i="63" s="1"/>
  <c r="T168" i="61"/>
  <c r="C181" i="65"/>
  <c r="F6" i="61"/>
  <c r="C129" i="62"/>
  <c r="C118" i="29"/>
  <c r="T81" i="62"/>
  <c r="J81" i="62" s="1"/>
  <c r="T66" i="61"/>
  <c r="L66" i="61" s="1"/>
  <c r="C156" i="63"/>
  <c r="C139" i="29"/>
  <c r="C66" i="63"/>
  <c r="K9" i="65"/>
  <c r="T200" i="63"/>
  <c r="N200" i="63" s="1"/>
  <c r="F8" i="62"/>
  <c r="T188" i="63"/>
  <c r="O188" i="63" s="1"/>
  <c r="C140" i="65"/>
  <c r="T156" i="65"/>
  <c r="C177" i="61"/>
  <c r="C55" i="64"/>
  <c r="C42" i="66"/>
  <c r="T97" i="61"/>
  <c r="T174" i="64"/>
  <c r="M174" i="64" s="1"/>
  <c r="C203" i="66"/>
  <c r="C179" i="64"/>
  <c r="T165" i="64"/>
  <c r="O165" i="64" s="1"/>
  <c r="T211" i="64"/>
  <c r="J211" i="64" s="1"/>
  <c r="C32" i="29"/>
  <c r="B136" i="65"/>
  <c r="C130" i="64"/>
  <c r="T168" i="64"/>
  <c r="I168" i="64" s="1"/>
  <c r="T150" i="61"/>
  <c r="T166" i="65"/>
  <c r="C138" i="62"/>
  <c r="T139" i="63"/>
  <c r="C193" i="61"/>
  <c r="C95" i="66"/>
  <c r="J9" i="65"/>
  <c r="C152" i="66"/>
  <c r="C36" i="62"/>
  <c r="F6" i="64"/>
  <c r="T212" i="65"/>
  <c r="F8" i="29"/>
  <c r="T133" i="62"/>
  <c r="C90" i="61"/>
  <c r="T201" i="61"/>
  <c r="T55" i="66"/>
  <c r="I55" i="66" s="1"/>
  <c r="C132" i="61"/>
  <c r="C35" i="64"/>
  <c r="T69" i="66"/>
  <c r="N69" i="66" s="1"/>
  <c r="T129" i="29"/>
  <c r="C107" i="64"/>
  <c r="T199" i="29"/>
  <c r="C193" i="66"/>
  <c r="C128" i="29"/>
  <c r="C168" i="61"/>
  <c r="T79" i="62"/>
  <c r="O79" i="62" s="1"/>
  <c r="C117" i="29"/>
  <c r="T179" i="65"/>
  <c r="T42" i="63"/>
  <c r="I42" i="63" s="1"/>
  <c r="T34" i="64"/>
  <c r="J34" i="64" s="1"/>
  <c r="T151" i="66"/>
  <c r="B124" i="62"/>
  <c r="C152" i="65"/>
  <c r="T211" i="29"/>
  <c r="T176" i="65"/>
  <c r="C178" i="63"/>
  <c r="F6" i="66"/>
  <c r="P4" i="62"/>
  <c r="P22" i="62"/>
  <c r="P12" i="62" s="1"/>
  <c r="I11" i="63"/>
  <c r="T180" i="29"/>
  <c r="T105" i="61"/>
  <c r="K105" i="61" s="1"/>
  <c r="C85" i="29"/>
  <c r="P4" i="65"/>
  <c r="P22" i="65"/>
  <c r="P12" i="65" s="1"/>
  <c r="L10" i="65"/>
  <c r="J9" i="29"/>
  <c r="P6" i="61"/>
  <c r="T193" i="65"/>
  <c r="N11" i="66"/>
  <c r="P4" i="63"/>
  <c r="P22" i="63"/>
  <c r="P12" i="63" s="1"/>
  <c r="K10" i="65"/>
  <c r="I11" i="61"/>
  <c r="C37" i="64"/>
  <c r="I11" i="65"/>
  <c r="P9" i="61"/>
  <c r="J11" i="29"/>
  <c r="T166" i="64"/>
  <c r="L166" i="64" s="1"/>
  <c r="C60" i="29"/>
  <c r="C36" i="64"/>
  <c r="C59" i="62"/>
  <c r="T179" i="63"/>
  <c r="L179" i="63" s="1"/>
  <c r="F4" i="61"/>
  <c r="F4" i="64"/>
  <c r="T85" i="29"/>
  <c r="C214" i="64"/>
  <c r="I11" i="66"/>
  <c r="K11" i="66"/>
  <c r="P22" i="61"/>
  <c r="P12" i="61" s="1"/>
  <c r="P4" i="61"/>
  <c r="C105" i="66"/>
  <c r="C57" i="61"/>
  <c r="P8" i="64"/>
  <c r="N8" i="29"/>
  <c r="P7" i="65"/>
  <c r="P9" i="66"/>
  <c r="M8" i="66"/>
  <c r="T142" i="62"/>
  <c r="I142" i="62" s="1"/>
  <c r="C120" i="29"/>
  <c r="T120" i="29"/>
  <c r="J10" i="63"/>
  <c r="J11" i="63"/>
  <c r="L7" i="66"/>
  <c r="C46" i="61"/>
  <c r="P11" i="65"/>
  <c r="P7" i="66"/>
  <c r="L7" i="63"/>
  <c r="I8" i="29"/>
  <c r="O11" i="61"/>
  <c r="I7" i="29"/>
  <c r="M9" i="29"/>
  <c r="P22" i="29"/>
  <c r="P12" i="29" s="1"/>
  <c r="P4" i="29"/>
  <c r="C157" i="65"/>
  <c r="I7" i="64"/>
  <c r="K4" i="29"/>
  <c r="K22" i="29"/>
  <c r="K12" i="29" s="1"/>
  <c r="T106" i="61"/>
  <c r="P6" i="63"/>
  <c r="L11" i="66"/>
  <c r="C189" i="63"/>
  <c r="T205" i="65"/>
  <c r="J10" i="65"/>
  <c r="M7" i="61"/>
  <c r="M11" i="61"/>
  <c r="L4" i="29"/>
  <c r="L22" i="29"/>
  <c r="L12" i="29" s="1"/>
  <c r="M8" i="61"/>
  <c r="K11" i="65"/>
  <c r="T72" i="66"/>
  <c r="K72" i="66" s="1"/>
  <c r="P5" i="66"/>
  <c r="P9" i="29"/>
  <c r="J11" i="65"/>
  <c r="P10" i="66"/>
  <c r="C153" i="61"/>
  <c r="I8" i="65"/>
  <c r="P9" i="64"/>
  <c r="I6" i="29"/>
  <c r="M6" i="29"/>
  <c r="M5" i="29"/>
  <c r="N9" i="29"/>
  <c r="K7" i="29"/>
  <c r="T33" i="61"/>
  <c r="O33" i="61" s="1"/>
  <c r="M10" i="66"/>
  <c r="T49" i="64"/>
  <c r="T141" i="65"/>
  <c r="J11" i="61"/>
  <c r="P5" i="63"/>
  <c r="C178" i="61"/>
  <c r="C85" i="64"/>
  <c r="O10" i="65"/>
  <c r="L8" i="29"/>
  <c r="L10" i="66"/>
  <c r="J11" i="66"/>
  <c r="T178" i="61"/>
  <c r="I5" i="29"/>
  <c r="M7" i="29"/>
  <c r="C106" i="61"/>
  <c r="J6" i="29"/>
  <c r="O5" i="29"/>
  <c r="P4" i="66"/>
  <c r="P22" i="66"/>
  <c r="P12" i="66" s="1"/>
  <c r="T31" i="61"/>
  <c r="M31" i="61" s="1"/>
  <c r="C108" i="64"/>
  <c r="C42" i="29"/>
  <c r="C119" i="64"/>
  <c r="C201" i="29"/>
  <c r="T132" i="63"/>
  <c r="T92" i="61"/>
  <c r="L92" i="61" s="1"/>
  <c r="T56" i="66"/>
  <c r="J56" i="66" s="1"/>
  <c r="T108" i="29"/>
  <c r="T168" i="66"/>
  <c r="C33" i="62"/>
  <c r="C132" i="63"/>
  <c r="T211" i="61"/>
  <c r="F9" i="29"/>
  <c r="C32" i="61"/>
  <c r="C167" i="62"/>
  <c r="T105" i="64"/>
  <c r="T165" i="62"/>
  <c r="K165" i="62" s="1"/>
  <c r="T120" i="61"/>
  <c r="T97" i="65"/>
  <c r="T42" i="62"/>
  <c r="O42" i="62" s="1"/>
  <c r="C211" i="65"/>
  <c r="C141" i="64"/>
  <c r="C96" i="61"/>
  <c r="C90" i="29"/>
  <c r="C71" i="61"/>
  <c r="C48" i="64"/>
  <c r="T117" i="61"/>
  <c r="C174" i="64"/>
  <c r="C178" i="29"/>
  <c r="C151" i="61"/>
  <c r="T121" i="64"/>
  <c r="C156" i="65"/>
  <c r="T199" i="61"/>
  <c r="T91" i="61"/>
  <c r="I91" i="61" s="1"/>
  <c r="C96" i="65"/>
  <c r="C189" i="65"/>
  <c r="C181" i="62"/>
  <c r="C56" i="64"/>
  <c r="C84" i="64"/>
  <c r="T204" i="61"/>
  <c r="T163" i="65"/>
  <c r="C214" i="63"/>
  <c r="C201" i="62"/>
  <c r="T90" i="61"/>
  <c r="M90" i="61" s="1"/>
  <c r="T43" i="63"/>
  <c r="O43" i="63" s="1"/>
  <c r="B28" i="61"/>
  <c r="T162" i="66"/>
  <c r="C191" i="29"/>
  <c r="F6" i="65"/>
  <c r="T72" i="65"/>
  <c r="O9" i="65"/>
  <c r="C119" i="65"/>
  <c r="N10" i="29"/>
  <c r="C97" i="64"/>
  <c r="C204" i="65"/>
  <c r="M10" i="29"/>
  <c r="T187" i="61"/>
  <c r="T156" i="64"/>
  <c r="L156" i="64" s="1"/>
  <c r="F7" i="66"/>
  <c r="T127" i="61"/>
  <c r="T180" i="64"/>
  <c r="L180" i="64" s="1"/>
  <c r="T165" i="66"/>
  <c r="T107" i="62"/>
  <c r="B52" i="66"/>
  <c r="T211" i="63"/>
  <c r="O211" i="63" s="1"/>
  <c r="T44" i="29"/>
  <c r="T31" i="64"/>
  <c r="N31" i="64" s="1"/>
  <c r="C47" i="64"/>
  <c r="C174" i="29"/>
  <c r="F4" i="62"/>
  <c r="T203" i="65"/>
  <c r="C204" i="64"/>
  <c r="C93" i="61"/>
  <c r="T150" i="64"/>
  <c r="M150" i="64" s="1"/>
  <c r="C187" i="62"/>
  <c r="C139" i="63"/>
  <c r="T55" i="29"/>
  <c r="C188" i="66"/>
  <c r="T119" i="63"/>
  <c r="T72" i="62"/>
  <c r="T31" i="29"/>
  <c r="T79" i="64"/>
  <c r="N79" i="64" s="1"/>
  <c r="F6" i="62"/>
  <c r="T178" i="64"/>
  <c r="I178" i="64" s="1"/>
  <c r="T107" i="64"/>
  <c r="T213" i="61"/>
  <c r="N9" i="65"/>
  <c r="T205" i="64"/>
  <c r="T116" i="61"/>
  <c r="T144" i="61"/>
  <c r="C180" i="64"/>
  <c r="T48" i="62"/>
  <c r="K48" i="62" s="1"/>
  <c r="T106" i="62"/>
  <c r="C188" i="29"/>
  <c r="C57" i="29"/>
  <c r="T216" i="61"/>
  <c r="T163" i="61"/>
  <c r="C175" i="61"/>
  <c r="T104" i="63"/>
  <c r="M104" i="63" s="1"/>
  <c r="F6" i="29"/>
  <c r="T200" i="66"/>
  <c r="T181" i="66"/>
  <c r="T190" i="65"/>
  <c r="T81" i="61"/>
  <c r="O81" i="61" s="1"/>
  <c r="C107" i="62"/>
  <c r="B76" i="64"/>
  <c r="C81" i="62"/>
  <c r="C70" i="62"/>
  <c r="C31" i="29"/>
  <c r="T57" i="65"/>
  <c r="N57" i="65" s="1"/>
  <c r="T126" i="63"/>
  <c r="O126" i="63" s="1"/>
  <c r="C129" i="63"/>
  <c r="T90" i="63"/>
  <c r="N90" i="63" s="1"/>
  <c r="C133" i="63"/>
  <c r="C139" i="65"/>
  <c r="B196" i="65"/>
  <c r="T177" i="62"/>
  <c r="L177" i="62" s="1"/>
  <c r="C30" i="63"/>
  <c r="T201" i="62"/>
  <c r="K201" i="62" s="1"/>
  <c r="F8" i="64"/>
  <c r="C181" i="66"/>
  <c r="T84" i="61"/>
  <c r="K84" i="61" s="1"/>
  <c r="B40" i="62"/>
  <c r="T204" i="66"/>
  <c r="T103" i="63"/>
  <c r="J103" i="63" s="1"/>
  <c r="C55" i="66"/>
  <c r="T199" i="66"/>
  <c r="F4" i="66"/>
  <c r="C115" i="64"/>
  <c r="F4" i="63"/>
  <c r="C118" i="64"/>
  <c r="C199" i="62"/>
  <c r="T34" i="65"/>
  <c r="J34" i="65" s="1"/>
  <c r="C49" i="65"/>
  <c r="B184" i="64"/>
  <c r="C79" i="66"/>
  <c r="C43" i="62"/>
  <c r="F5" i="29"/>
  <c r="T80" i="65"/>
  <c r="L80" i="65" s="1"/>
  <c r="T61" i="63"/>
  <c r="C217" i="62"/>
  <c r="C104" i="66"/>
  <c r="T188" i="64"/>
  <c r="J188" i="64" s="1"/>
  <c r="T192" i="65"/>
  <c r="T68" i="61"/>
  <c r="O68" i="61" s="1"/>
  <c r="C167" i="65"/>
  <c r="T114" i="61"/>
  <c r="I114" i="61" s="1"/>
  <c r="C131" i="29"/>
  <c r="T187" i="64"/>
  <c r="M187" i="64" s="1"/>
  <c r="C106" i="64"/>
  <c r="T187" i="63"/>
  <c r="M187" i="63" s="1"/>
  <c r="C129" i="29"/>
  <c r="C133" i="61"/>
  <c r="T61" i="29"/>
  <c r="C142" i="63"/>
  <c r="T156" i="62"/>
  <c r="N156" i="62" s="1"/>
  <c r="C144" i="66"/>
  <c r="C140" i="62"/>
  <c r="T70" i="61"/>
  <c r="T58" i="29"/>
  <c r="C166" i="63"/>
  <c r="T108" i="62"/>
  <c r="T69" i="65"/>
  <c r="C164" i="64"/>
  <c r="C44" i="65"/>
  <c r="T133" i="61"/>
  <c r="T81" i="29"/>
  <c r="C106" i="29"/>
  <c r="C153" i="62"/>
  <c r="C205" i="61"/>
  <c r="C78" i="63"/>
  <c r="T200" i="61"/>
  <c r="T94" i="61"/>
  <c r="K94" i="61" s="1"/>
  <c r="C119" i="63"/>
  <c r="T33" i="65"/>
  <c r="N33" i="65" s="1"/>
  <c r="T139" i="61"/>
  <c r="C93" i="62"/>
  <c r="T187" i="29"/>
  <c r="C200" i="62"/>
  <c r="T130" i="63"/>
  <c r="K130" i="63" s="1"/>
  <c r="T57" i="29"/>
  <c r="C102" i="61"/>
  <c r="C128" i="62"/>
  <c r="C90" i="64"/>
  <c r="C213" i="62"/>
  <c r="C54" i="66"/>
  <c r="C198" i="63"/>
  <c r="C130" i="65"/>
  <c r="C79" i="64"/>
  <c r="T73" i="61"/>
  <c r="C141" i="62"/>
  <c r="T107" i="29"/>
  <c r="T96" i="66"/>
  <c r="I96" i="66" s="1"/>
  <c r="T78" i="63"/>
  <c r="N78" i="63" s="1"/>
  <c r="T118" i="29"/>
  <c r="C169" i="66"/>
  <c r="C165" i="63"/>
  <c r="B88" i="61"/>
  <c r="T129" i="64"/>
  <c r="K129" i="64" s="1"/>
  <c r="C156" i="64"/>
  <c r="C90" i="66"/>
  <c r="I9" i="65"/>
  <c r="K10" i="29"/>
  <c r="T97" i="64"/>
  <c r="T167" i="62"/>
  <c r="O167" i="62" s="1"/>
  <c r="T32" i="61"/>
  <c r="N32" i="61" s="1"/>
  <c r="L10" i="29"/>
  <c r="T215" i="61"/>
  <c r="C129" i="66"/>
  <c r="C199" i="63"/>
  <c r="C107" i="29"/>
  <c r="T152" i="63"/>
  <c r="I152" i="63" s="1"/>
  <c r="T102" i="65"/>
  <c r="O102" i="65" s="1"/>
  <c r="B148" i="65"/>
  <c r="T143" i="61"/>
  <c r="T168" i="63"/>
  <c r="T174" i="62"/>
  <c r="J174" i="62" s="1"/>
  <c r="T68" i="29"/>
  <c r="T117" i="65"/>
  <c r="T54" i="64"/>
  <c r="N54" i="64" s="1"/>
  <c r="C79" i="61"/>
  <c r="T54" i="66"/>
  <c r="M54" i="66" s="1"/>
  <c r="C91" i="62"/>
  <c r="T178" i="65"/>
  <c r="T102" i="62"/>
  <c r="J102" i="62" s="1"/>
  <c r="C68" i="62"/>
  <c r="T130" i="61"/>
  <c r="T56" i="62"/>
  <c r="J56" i="62" s="1"/>
  <c r="T181" i="63"/>
  <c r="C114" i="64"/>
  <c r="C83" i="64"/>
  <c r="C102" i="29"/>
  <c r="T214" i="29"/>
  <c r="C67" i="65"/>
  <c r="T49" i="62"/>
  <c r="T55" i="64"/>
  <c r="O55" i="64" s="1"/>
  <c r="T165" i="63"/>
  <c r="K165" i="63" s="1"/>
  <c r="T42" i="29"/>
  <c r="C120" i="64"/>
  <c r="C117" i="66"/>
  <c r="T189" i="29"/>
  <c r="C165" i="61"/>
  <c r="B112" i="61"/>
  <c r="T45" i="64"/>
  <c r="M45" i="64" s="1"/>
  <c r="C92" i="65"/>
  <c r="C66" i="29"/>
  <c r="C60" i="62"/>
  <c r="C117" i="62"/>
  <c r="T79" i="61"/>
  <c r="L79" i="61" s="1"/>
  <c r="T82" i="61"/>
  <c r="J82" i="61" s="1"/>
  <c r="T186" i="61"/>
  <c r="T175" i="63"/>
  <c r="M175" i="63" s="1"/>
  <c r="T145" i="63"/>
  <c r="T117" i="29"/>
  <c r="T30" i="29"/>
  <c r="C142" i="61"/>
  <c r="C114" i="65"/>
  <c r="C70" i="66"/>
  <c r="C143" i="66"/>
  <c r="T127" i="62"/>
  <c r="L127" i="62" s="1"/>
  <c r="T166" i="63"/>
  <c r="C109" i="29"/>
  <c r="C57" i="62"/>
  <c r="T79" i="63"/>
  <c r="O79" i="63" s="1"/>
  <c r="T42" i="61"/>
  <c r="N42" i="61" s="1"/>
  <c r="C188" i="65"/>
  <c r="T91" i="66"/>
  <c r="J91" i="66" s="1"/>
  <c r="C187" i="66"/>
  <c r="T198" i="65"/>
  <c r="T193" i="66"/>
  <c r="C102" i="63"/>
  <c r="C117" i="63"/>
  <c r="T117" i="64"/>
  <c r="C212" i="61"/>
  <c r="T187" i="62"/>
  <c r="T153" i="29"/>
  <c r="C162" i="66"/>
  <c r="C215" i="62"/>
  <c r="T82" i="64"/>
  <c r="T140" i="65"/>
  <c r="C132" i="29"/>
  <c r="C70" i="64"/>
  <c r="T58" i="63"/>
  <c r="K58" i="63" s="1"/>
  <c r="C168" i="29"/>
  <c r="C121" i="66"/>
  <c r="T176" i="63"/>
  <c r="K176" i="63" s="1"/>
  <c r="C165" i="65"/>
  <c r="T193" i="29"/>
  <c r="T129" i="62"/>
  <c r="J129" i="62" s="1"/>
  <c r="C69" i="63"/>
  <c r="C128" i="63"/>
  <c r="C42" i="65"/>
  <c r="T92" i="62"/>
  <c r="T211" i="66"/>
  <c r="T117" i="62"/>
  <c r="F11" i="63"/>
  <c r="T189" i="61"/>
  <c r="T56" i="64"/>
  <c r="J56" i="64" s="1"/>
  <c r="T167" i="65"/>
  <c r="C56" i="66"/>
  <c r="C192" i="65"/>
  <c r="C80" i="63"/>
  <c r="T46" i="65"/>
  <c r="C188" i="61"/>
  <c r="T133" i="29"/>
  <c r="T178" i="63"/>
  <c r="N178" i="63" s="1"/>
  <c r="T34" i="63"/>
  <c r="J34" i="63" s="1"/>
  <c r="T80" i="64"/>
  <c r="M80" i="64" s="1"/>
  <c r="T181" i="65"/>
  <c r="T167" i="64"/>
  <c r="K167" i="64" s="1"/>
  <c r="T96" i="65"/>
  <c r="T93" i="62"/>
  <c r="C157" i="64"/>
  <c r="T116" i="62"/>
  <c r="T140" i="29"/>
  <c r="T66" i="65"/>
  <c r="T73" i="64"/>
  <c r="F10" i="62"/>
  <c r="T103" i="62"/>
  <c r="L103" i="62" s="1"/>
  <c r="C72" i="61"/>
  <c r="T214" i="66"/>
  <c r="C95" i="63"/>
  <c r="F11" i="62"/>
  <c r="T155" i="62"/>
  <c r="L155" i="62" s="1"/>
  <c r="C118" i="63"/>
  <c r="C145" i="29"/>
  <c r="T139" i="64"/>
  <c r="K139" i="64" s="1"/>
  <c r="C186" i="65"/>
  <c r="T212" i="61"/>
  <c r="F5" i="65"/>
  <c r="C179" i="62"/>
  <c r="C165" i="62"/>
  <c r="T132" i="29"/>
  <c r="C80" i="66"/>
  <c r="C154" i="63"/>
  <c r="C94" i="63"/>
  <c r="T144" i="29"/>
  <c r="C174" i="65"/>
  <c r="C70" i="61"/>
  <c r="T162" i="61"/>
  <c r="C216" i="62"/>
  <c r="C187" i="63"/>
  <c r="T199" i="62"/>
  <c r="O199" i="62" s="1"/>
  <c r="T179" i="62"/>
  <c r="M179" i="62" s="1"/>
  <c r="C36" i="63"/>
  <c r="T176" i="29"/>
  <c r="T96" i="61"/>
  <c r="F8" i="61"/>
  <c r="C154" i="65"/>
  <c r="T68" i="66"/>
  <c r="I68" i="66" s="1"/>
  <c r="T109" i="64"/>
  <c r="T177" i="63"/>
  <c r="I177" i="63" s="1"/>
  <c r="C130" i="29"/>
  <c r="T103" i="61"/>
  <c r="I103" i="61" s="1"/>
  <c r="C97" i="65"/>
  <c r="T93" i="63"/>
  <c r="M93" i="63" s="1"/>
  <c r="F11" i="64"/>
  <c r="T174" i="63"/>
  <c r="O174" i="63" s="1"/>
  <c r="T213" i="63"/>
  <c r="C175" i="29"/>
  <c r="T104" i="62"/>
  <c r="K104" i="62" s="1"/>
  <c r="C34" i="63"/>
  <c r="T186" i="65"/>
  <c r="T142" i="66"/>
  <c r="L142" i="66" s="1"/>
  <c r="B76" i="62"/>
  <c r="C145" i="64"/>
  <c r="C83" i="62"/>
  <c r="B208" i="65"/>
  <c r="T66" i="66"/>
  <c r="M66" i="66" s="1"/>
  <c r="C212" i="65"/>
  <c r="C96" i="63"/>
  <c r="T164" i="63"/>
  <c r="M164" i="63" s="1"/>
  <c r="T121" i="61"/>
  <c r="C91" i="64"/>
  <c r="B148" i="63"/>
  <c r="C204" i="62"/>
  <c r="C48" i="62"/>
  <c r="T127" i="63"/>
  <c r="L127" i="63" s="1"/>
  <c r="T56" i="65"/>
  <c r="I56" i="65" s="1"/>
  <c r="T216" i="62"/>
  <c r="L216" i="62" s="1"/>
  <c r="T108" i="65"/>
  <c r="C138" i="63"/>
  <c r="C108" i="63"/>
  <c r="C203" i="62"/>
  <c r="T174" i="61"/>
  <c r="T72" i="63"/>
  <c r="M72" i="63" s="1"/>
  <c r="M9" i="65"/>
  <c r="T181" i="64"/>
  <c r="C152" i="61"/>
  <c r="T44" i="61"/>
  <c r="I44" i="61" s="1"/>
  <c r="C81" i="66"/>
  <c r="C191" i="65"/>
  <c r="C145" i="61"/>
  <c r="T60" i="63"/>
  <c r="T191" i="65"/>
  <c r="T169" i="66"/>
  <c r="T106" i="65"/>
  <c r="L106" i="65" s="1"/>
  <c r="C174" i="61"/>
  <c r="C54" i="62"/>
  <c r="B28" i="29"/>
  <c r="C210" i="29"/>
  <c r="T177" i="29"/>
  <c r="C210" i="62"/>
  <c r="C34" i="66"/>
  <c r="C187" i="65"/>
  <c r="C96" i="29"/>
  <c r="T128" i="29"/>
  <c r="T151" i="64"/>
  <c r="N151" i="64" s="1"/>
  <c r="T133" i="65"/>
  <c r="C189" i="62"/>
  <c r="T189" i="66"/>
  <c r="C107" i="63"/>
  <c r="C103" i="62"/>
  <c r="C138" i="29"/>
  <c r="F9" i="64"/>
  <c r="C96" i="66"/>
  <c r="T178" i="29"/>
  <c r="T31" i="65"/>
  <c r="O31" i="65" s="1"/>
  <c r="C180" i="65"/>
  <c r="T118" i="63"/>
  <c r="T54" i="62"/>
  <c r="N54" i="62" s="1"/>
  <c r="T67" i="66"/>
  <c r="O67" i="66" s="1"/>
  <c r="C203" i="29"/>
  <c r="C71" i="65"/>
  <c r="T47" i="66"/>
  <c r="N47" i="66" s="1"/>
  <c r="C130" i="62"/>
  <c r="T93" i="66"/>
  <c r="O93" i="66" s="1"/>
  <c r="F9" i="66"/>
  <c r="T166" i="61"/>
  <c r="T78" i="64"/>
  <c r="O78" i="64" s="1"/>
  <c r="C167" i="63"/>
  <c r="C59" i="29"/>
  <c r="C120" i="62"/>
  <c r="T139" i="65"/>
  <c r="C83" i="29"/>
  <c r="T79" i="65"/>
  <c r="N79" i="65" s="1"/>
  <c r="C128" i="61"/>
  <c r="T169" i="64"/>
  <c r="C48" i="66"/>
  <c r="T46" i="64"/>
  <c r="K46" i="64" s="1"/>
  <c r="T34" i="62"/>
  <c r="J34" i="62" s="1"/>
  <c r="C203" i="61"/>
  <c r="T118" i="64"/>
  <c r="C176" i="61"/>
  <c r="T54" i="65"/>
  <c r="M54" i="65" s="1"/>
  <c r="F5" i="64"/>
  <c r="T128" i="64"/>
  <c r="M128" i="64" s="1"/>
  <c r="C69" i="29"/>
  <c r="C153" i="63"/>
  <c r="T152" i="62"/>
  <c r="I152" i="62" s="1"/>
  <c r="T35" i="63"/>
  <c r="K35" i="63" s="1"/>
  <c r="C42" i="63"/>
  <c r="C47" i="65"/>
  <c r="F8" i="63"/>
  <c r="T127" i="29"/>
  <c r="C198" i="62"/>
  <c r="T55" i="65"/>
  <c r="L55" i="65" s="1"/>
  <c r="T140" i="62"/>
  <c r="O140" i="62" s="1"/>
  <c r="T71" i="61"/>
  <c r="C187" i="64"/>
  <c r="C36" i="29"/>
  <c r="T85" i="62"/>
  <c r="T45" i="66"/>
  <c r="L45" i="66" s="1"/>
  <c r="C132" i="66"/>
  <c r="C35" i="66"/>
  <c r="T55" i="63"/>
  <c r="N55" i="63" s="1"/>
  <c r="C213" i="66"/>
  <c r="T176" i="62"/>
  <c r="K176" i="62" s="1"/>
  <c r="T47" i="65"/>
  <c r="T192" i="66"/>
  <c r="T49" i="29"/>
  <c r="C95" i="65"/>
  <c r="C156" i="62"/>
  <c r="T167" i="63"/>
  <c r="C121" i="62"/>
  <c r="F11" i="29"/>
  <c r="T90" i="65"/>
  <c r="C214" i="61"/>
  <c r="C176" i="64"/>
  <c r="T202" i="65"/>
  <c r="C186" i="66"/>
  <c r="C114" i="62"/>
  <c r="T44" i="65"/>
  <c r="T169" i="61"/>
  <c r="C30" i="66"/>
  <c r="T150" i="63"/>
  <c r="O150" i="63" s="1"/>
  <c r="B124" i="29"/>
  <c r="C215" i="66"/>
  <c r="T157" i="64"/>
  <c r="C131" i="63"/>
  <c r="F5" i="62"/>
  <c r="C144" i="29"/>
  <c r="T191" i="29"/>
  <c r="C200" i="61"/>
  <c r="T198" i="64"/>
  <c r="O198" i="64" s="1"/>
  <c r="T43" i="61"/>
  <c r="J43" i="61" s="1"/>
  <c r="T78" i="29"/>
  <c r="C72" i="62"/>
  <c r="T131" i="64"/>
  <c r="N131" i="64" s="1"/>
  <c r="B40" i="64"/>
  <c r="C166" i="61"/>
  <c r="C48" i="65"/>
  <c r="T205" i="62"/>
  <c r="T154" i="29"/>
  <c r="T199" i="64"/>
  <c r="J199" i="64" s="1"/>
  <c r="C176" i="63"/>
  <c r="C105" i="63"/>
  <c r="C128" i="66"/>
  <c r="C31" i="63"/>
  <c r="T103" i="29"/>
  <c r="C210" i="64"/>
  <c r="T67" i="64"/>
  <c r="C115" i="61"/>
  <c r="T176" i="61"/>
  <c r="T80" i="61"/>
  <c r="I80" i="61" s="1"/>
  <c r="B208" i="62"/>
  <c r="C162" i="62"/>
  <c r="C58" i="29"/>
  <c r="T178" i="62"/>
  <c r="O178" i="62" s="1"/>
  <c r="T188" i="61"/>
  <c r="T118" i="65"/>
  <c r="F4" i="65"/>
  <c r="T210" i="62"/>
  <c r="O210" i="62" s="1"/>
  <c r="T199" i="63"/>
  <c r="O199" i="63" s="1"/>
  <c r="C178" i="65"/>
  <c r="T198" i="61"/>
  <c r="T94" i="66"/>
  <c r="M94" i="66" s="1"/>
  <c r="T130" i="64"/>
  <c r="L130" i="64" s="1"/>
  <c r="C95" i="64"/>
  <c r="T32" i="65"/>
  <c r="I32" i="65" s="1"/>
  <c r="C69" i="61"/>
  <c r="T45" i="29"/>
  <c r="T83" i="64"/>
  <c r="C115" i="66"/>
  <c r="C151" i="63"/>
  <c r="C139" i="61"/>
  <c r="T176" i="66"/>
  <c r="C67" i="29"/>
  <c r="T119" i="66"/>
  <c r="T140" i="66"/>
  <c r="J140" i="66" s="1"/>
  <c r="B28" i="64"/>
  <c r="C178" i="62"/>
  <c r="B172" i="64"/>
  <c r="T119" i="65"/>
  <c r="C97" i="29"/>
  <c r="C121" i="61"/>
  <c r="C85" i="62"/>
  <c r="C164" i="66"/>
  <c r="T55" i="62"/>
  <c r="O55" i="62" s="1"/>
  <c r="C192" i="61"/>
  <c r="C70" i="63"/>
  <c r="T30" i="61"/>
  <c r="J30" i="61" s="1"/>
  <c r="B172" i="63"/>
  <c r="C129" i="64"/>
  <c r="T108" i="64"/>
  <c r="T166" i="66"/>
  <c r="C169" i="63"/>
  <c r="T156" i="63"/>
  <c r="C213" i="29"/>
  <c r="C80" i="62"/>
  <c r="C92" i="62"/>
  <c r="T163" i="66"/>
  <c r="T93" i="65"/>
  <c r="B76" i="29"/>
  <c r="C46" i="62"/>
  <c r="T115" i="63"/>
  <c r="C32" i="63"/>
  <c r="T164" i="61"/>
  <c r="T104" i="64"/>
  <c r="C181" i="64"/>
  <c r="C72" i="65"/>
  <c r="C45" i="61"/>
  <c r="T205" i="61"/>
  <c r="T104" i="66"/>
  <c r="I104" i="66" s="1"/>
  <c r="C71" i="66"/>
  <c r="T115" i="61"/>
  <c r="T163" i="64"/>
  <c r="N163" i="64" s="1"/>
  <c r="T191" i="61"/>
  <c r="C211" i="64"/>
  <c r="T30" i="65"/>
  <c r="M30" i="65" s="1"/>
  <c r="T203" i="66"/>
  <c r="C44" i="66"/>
  <c r="C30" i="29"/>
  <c r="T68" i="62"/>
  <c r="T167" i="61"/>
  <c r="T73" i="62"/>
  <c r="B52" i="29"/>
  <c r="C212" i="29"/>
  <c r="T131" i="62"/>
  <c r="N131" i="62" s="1"/>
  <c r="T31" i="66"/>
  <c r="I31" i="66" s="1"/>
  <c r="C90" i="62"/>
  <c r="C36" i="66"/>
  <c r="C144" i="63"/>
  <c r="T214" i="63"/>
  <c r="C117" i="64"/>
  <c r="T54" i="63"/>
  <c r="O54" i="63" s="1"/>
  <c r="T71" i="65"/>
  <c r="T153" i="64"/>
  <c r="K153" i="64" s="1"/>
  <c r="B88" i="64"/>
  <c r="T153" i="63"/>
  <c r="N153" i="63" s="1"/>
  <c r="T193" i="61"/>
  <c r="C117" i="65"/>
  <c r="T116" i="65"/>
  <c r="T37" i="29"/>
  <c r="T72" i="29"/>
  <c r="C138" i="61"/>
  <c r="T212" i="62"/>
  <c r="K212" i="62" s="1"/>
  <c r="C104" i="29"/>
  <c r="T154" i="63"/>
  <c r="M154" i="63" s="1"/>
  <c r="C78" i="61"/>
  <c r="C155" i="65"/>
  <c r="C202" i="65"/>
  <c r="C154" i="64"/>
  <c r="T32" i="62"/>
  <c r="N32" i="62" s="1"/>
  <c r="T30" i="66"/>
  <c r="M30" i="66" s="1"/>
  <c r="C166" i="66"/>
  <c r="T107" i="65"/>
  <c r="M107" i="65" s="1"/>
  <c r="C167" i="66"/>
  <c r="C163" i="61"/>
  <c r="C216" i="61"/>
  <c r="T164" i="64"/>
  <c r="J164" i="64" s="1"/>
  <c r="T102" i="64"/>
  <c r="M102" i="64" s="1"/>
  <c r="C69" i="66"/>
  <c r="C162" i="64"/>
  <c r="C169" i="64"/>
  <c r="C145" i="63"/>
  <c r="T96" i="63"/>
  <c r="T84" i="62"/>
  <c r="T71" i="62"/>
  <c r="T49" i="65"/>
  <c r="C175" i="63"/>
  <c r="C163" i="65"/>
  <c r="B112" i="62"/>
  <c r="T150" i="65"/>
  <c r="C190" i="66"/>
  <c r="C164" i="63"/>
  <c r="T34" i="29"/>
  <c r="C199" i="65"/>
  <c r="T105" i="29"/>
  <c r="C188" i="62"/>
  <c r="C82" i="61"/>
  <c r="C162" i="61"/>
  <c r="C177" i="64"/>
  <c r="T66" i="29"/>
  <c r="C166" i="65"/>
  <c r="T43" i="64"/>
  <c r="J43" i="64" s="1"/>
  <c r="C150" i="63"/>
  <c r="C116" i="65"/>
  <c r="C119" i="66"/>
  <c r="T81" i="64"/>
  <c r="J81" i="64" s="1"/>
  <c r="C127" i="63"/>
  <c r="F9" i="61"/>
  <c r="T129" i="65"/>
  <c r="C45" i="29"/>
  <c r="C200" i="64"/>
  <c r="T217" i="61"/>
  <c r="T155" i="65"/>
  <c r="T60" i="65"/>
  <c r="K60" i="65" s="1"/>
  <c r="C202" i="66"/>
  <c r="C103" i="29"/>
  <c r="T96" i="64"/>
  <c r="T165" i="61"/>
  <c r="T175" i="61"/>
  <c r="C55" i="61"/>
  <c r="C73" i="62"/>
  <c r="F5" i="61"/>
  <c r="T153" i="65"/>
  <c r="T69" i="29"/>
  <c r="T73" i="29"/>
  <c r="T94" i="63"/>
  <c r="T91" i="62"/>
  <c r="T176" i="64"/>
  <c r="J176" i="64" s="1"/>
  <c r="T95" i="63"/>
  <c r="T61" i="62"/>
  <c r="T210" i="29"/>
  <c r="C71" i="62"/>
  <c r="C45" i="62"/>
  <c r="C121" i="63"/>
  <c r="T115" i="65"/>
  <c r="C80" i="64"/>
  <c r="C126" i="62"/>
  <c r="T212" i="66"/>
  <c r="C119" i="61"/>
  <c r="C32" i="64"/>
  <c r="T104" i="65"/>
  <c r="K104" i="65" s="1"/>
  <c r="C204" i="61"/>
  <c r="C128" i="64"/>
  <c r="T203" i="29"/>
  <c r="C45" i="66"/>
  <c r="C139" i="64"/>
  <c r="B52" i="64"/>
  <c r="C57" i="63"/>
  <c r="C150" i="62"/>
  <c r="C133" i="65"/>
  <c r="T91" i="65"/>
  <c r="C102" i="62"/>
  <c r="C106" i="63"/>
  <c r="T142" i="63"/>
  <c r="T102" i="61"/>
  <c r="O102" i="61" s="1"/>
  <c r="T180" i="62"/>
  <c r="C140" i="63"/>
  <c r="T48" i="66"/>
  <c r="K48" i="66" s="1"/>
  <c r="T70" i="66"/>
  <c r="J70" i="66" s="1"/>
  <c r="T92" i="63"/>
  <c r="K92" i="63" s="1"/>
  <c r="T107" i="63"/>
  <c r="T141" i="66"/>
  <c r="I141" i="66" s="1"/>
  <c r="T216" i="66"/>
  <c r="C117" i="61"/>
  <c r="T175" i="64"/>
  <c r="K175" i="64" s="1"/>
  <c r="T203" i="61"/>
  <c r="T214" i="61"/>
  <c r="T142" i="29"/>
  <c r="T83" i="29"/>
  <c r="T138" i="29"/>
  <c r="T150" i="66"/>
  <c r="T157" i="63"/>
  <c r="T192" i="29"/>
  <c r="C45" i="64"/>
  <c r="B88" i="63"/>
  <c r="C33" i="63"/>
  <c r="C116" i="61"/>
  <c r="T67" i="61"/>
  <c r="I67" i="61" s="1"/>
  <c r="T186" i="64"/>
  <c r="K186" i="64" s="1"/>
  <c r="B208" i="64"/>
  <c r="C84" i="62"/>
  <c r="T68" i="63"/>
  <c r="I68" i="63" s="1"/>
  <c r="C31" i="61"/>
  <c r="T93" i="61"/>
  <c r="J93" i="61" s="1"/>
  <c r="T204" i="62"/>
  <c r="L204" i="62" s="1"/>
  <c r="C153" i="29"/>
  <c r="B148" i="29"/>
  <c r="C116" i="62"/>
  <c r="C91" i="63"/>
  <c r="T30" i="63"/>
  <c r="N30" i="63" s="1"/>
  <c r="C177" i="62"/>
  <c r="B160" i="62"/>
  <c r="C131" i="65"/>
  <c r="T178" i="66"/>
  <c r="C79" i="29"/>
  <c r="B184" i="63"/>
  <c r="C190" i="61"/>
  <c r="C189" i="66"/>
  <c r="C179" i="66"/>
  <c r="B160" i="29"/>
  <c r="C189" i="29"/>
  <c r="T175" i="65"/>
  <c r="B64" i="66"/>
  <c r="T109" i="65"/>
  <c r="T202" i="64"/>
  <c r="C30" i="64"/>
  <c r="C205" i="29"/>
  <c r="T127" i="65"/>
  <c r="C43" i="64"/>
  <c r="C212" i="64"/>
  <c r="C83" i="61"/>
  <c r="T35" i="64"/>
  <c r="K35" i="64" s="1"/>
  <c r="T189" i="65"/>
  <c r="B160" i="65"/>
  <c r="C133" i="66"/>
  <c r="C167" i="64"/>
  <c r="T121" i="62"/>
  <c r="C214" i="62"/>
  <c r="T157" i="62"/>
  <c r="C186" i="62"/>
  <c r="T214" i="62"/>
  <c r="M214" i="62" s="1"/>
  <c r="T210" i="61"/>
  <c r="T104" i="29"/>
  <c r="B124" i="65"/>
  <c r="T35" i="62"/>
  <c r="K35" i="62" s="1"/>
  <c r="T140" i="63"/>
  <c r="C78" i="62"/>
  <c r="T93" i="64"/>
  <c r="B172" i="65"/>
  <c r="C33" i="29"/>
  <c r="T138" i="62"/>
  <c r="K138" i="62" s="1"/>
  <c r="T121" i="63"/>
  <c r="T215" i="29"/>
  <c r="T162" i="65"/>
  <c r="C162" i="65"/>
  <c r="C169" i="61"/>
  <c r="C31" i="64"/>
  <c r="C177" i="29"/>
  <c r="T37" i="66"/>
  <c r="T132" i="62"/>
  <c r="O132" i="62" s="1"/>
  <c r="T132" i="61"/>
  <c r="T151" i="61"/>
  <c r="C205" i="62"/>
  <c r="C49" i="66"/>
  <c r="C72" i="64"/>
  <c r="T43" i="65"/>
  <c r="T131" i="66"/>
  <c r="C164" i="65"/>
  <c r="F7" i="64"/>
  <c r="B40" i="63"/>
  <c r="B124" i="64"/>
  <c r="T188" i="66"/>
  <c r="T35" i="29"/>
  <c r="T212" i="64"/>
  <c r="K212" i="64" s="1"/>
  <c r="C157" i="62"/>
  <c r="C31" i="62"/>
  <c r="C199" i="61"/>
  <c r="B184" i="62"/>
  <c r="C189" i="61"/>
  <c r="C91" i="66"/>
  <c r="T199" i="65"/>
  <c r="C106" i="62"/>
  <c r="T70" i="65"/>
  <c r="T83" i="62"/>
  <c r="T116" i="66"/>
  <c r="C82" i="29"/>
  <c r="C104" i="61"/>
  <c r="T145" i="66"/>
  <c r="T175" i="62"/>
  <c r="I175" i="62" s="1"/>
  <c r="C102" i="64"/>
  <c r="C103" i="66"/>
  <c r="B112" i="65"/>
  <c r="T114" i="63"/>
  <c r="O114" i="63" s="1"/>
  <c r="T138" i="65"/>
  <c r="C82" i="62"/>
  <c r="C81" i="64"/>
  <c r="C190" i="65"/>
  <c r="T141" i="64"/>
  <c r="M141" i="64" s="1"/>
  <c r="T164" i="65"/>
  <c r="T106" i="29"/>
  <c r="T115" i="29"/>
  <c r="B28" i="63"/>
  <c r="C215" i="63"/>
  <c r="F7" i="61"/>
  <c r="C215" i="61"/>
  <c r="T162" i="63"/>
  <c r="N162" i="63" s="1"/>
  <c r="C67" i="62"/>
  <c r="C115" i="63"/>
  <c r="T131" i="29"/>
  <c r="T188" i="65"/>
  <c r="C127" i="66"/>
  <c r="C121" i="64"/>
  <c r="T198" i="63"/>
  <c r="M198" i="63" s="1"/>
  <c r="C199" i="29"/>
  <c r="C103" i="63"/>
  <c r="B148" i="62"/>
  <c r="T102" i="29"/>
  <c r="C92" i="61"/>
  <c r="C114" i="63"/>
  <c r="T69" i="62"/>
  <c r="T47" i="62"/>
  <c r="M47" i="62" s="1"/>
  <c r="T70" i="29"/>
  <c r="B136" i="66"/>
  <c r="C115" i="62"/>
  <c r="C115" i="65"/>
  <c r="C92" i="29"/>
  <c r="C142" i="29"/>
  <c r="T145" i="64"/>
  <c r="T210" i="63"/>
  <c r="M210" i="63" s="1"/>
  <c r="T133" i="63"/>
  <c r="C94" i="66"/>
  <c r="T31" i="62"/>
  <c r="O31" i="62" s="1"/>
  <c r="C163" i="66"/>
  <c r="C141" i="66"/>
  <c r="T118" i="62"/>
  <c r="T46" i="62"/>
  <c r="N46" i="62" s="1"/>
  <c r="T186" i="29"/>
  <c r="C128" i="65"/>
  <c r="C90" i="65"/>
  <c r="C164" i="62"/>
  <c r="T43" i="62"/>
  <c r="L43" i="62" s="1"/>
  <c r="T162" i="62"/>
  <c r="J162" i="62" s="1"/>
  <c r="C34" i="62"/>
  <c r="T157" i="29"/>
  <c r="C175" i="66"/>
  <c r="T152" i="65"/>
  <c r="C151" i="66"/>
  <c r="C58" i="62"/>
  <c r="T186" i="66"/>
  <c r="T167" i="29"/>
  <c r="T200" i="29"/>
  <c r="T150" i="29"/>
  <c r="B184" i="65"/>
  <c r="C133" i="64"/>
  <c r="T116" i="64"/>
  <c r="C132" i="65"/>
  <c r="T186" i="62"/>
  <c r="T92" i="66"/>
  <c r="L92" i="66" s="1"/>
  <c r="C66" i="64"/>
  <c r="C46" i="29"/>
  <c r="C168" i="64"/>
  <c r="B88" i="66"/>
  <c r="C210" i="63"/>
  <c r="C60" i="63"/>
  <c r="C175" i="65"/>
  <c r="C54" i="63"/>
  <c r="T126" i="64"/>
  <c r="O126" i="64" s="1"/>
  <c r="C141" i="63"/>
  <c r="T37" i="63"/>
  <c r="T48" i="29"/>
  <c r="T175" i="66"/>
  <c r="C216" i="29"/>
  <c r="T66" i="63"/>
  <c r="N66" i="63" s="1"/>
  <c r="F11" i="61"/>
  <c r="T132" i="64"/>
  <c r="I132" i="64" s="1"/>
  <c r="C116" i="66"/>
  <c r="C94" i="64"/>
  <c r="T43" i="66"/>
  <c r="O43" i="66" s="1"/>
  <c r="C132" i="62"/>
  <c r="C95" i="61"/>
  <c r="C116" i="63"/>
  <c r="C193" i="29"/>
  <c r="C68" i="65"/>
  <c r="T166" i="62"/>
  <c r="N166" i="62" s="1"/>
  <c r="C144" i="61"/>
  <c r="C198" i="64"/>
  <c r="T126" i="29"/>
  <c r="C104" i="63"/>
  <c r="C157" i="29"/>
  <c r="C49" i="29"/>
  <c r="C43" i="63"/>
  <c r="T192" i="61"/>
  <c r="C204" i="66"/>
  <c r="T141" i="29"/>
  <c r="T36" i="29"/>
  <c r="T143" i="63"/>
  <c r="C54" i="61"/>
  <c r="T169" i="63"/>
  <c r="T103" i="66"/>
  <c r="O103" i="66" s="1"/>
  <c r="C80" i="29"/>
  <c r="C150" i="66"/>
  <c r="T119" i="64"/>
  <c r="C116" i="64"/>
  <c r="C61" i="29"/>
  <c r="C150" i="61"/>
  <c r="T204" i="29"/>
  <c r="T179" i="66"/>
  <c r="T198" i="29"/>
  <c r="C191" i="61"/>
  <c r="T212" i="29"/>
  <c r="B40" i="61"/>
  <c r="C43" i="29"/>
  <c r="C105" i="62"/>
  <c r="T155" i="63"/>
  <c r="L155" i="63" s="1"/>
  <c r="C165" i="66"/>
  <c r="T151" i="62"/>
  <c r="J151" i="62" s="1"/>
  <c r="C150" i="65"/>
  <c r="C167" i="29"/>
  <c r="C45" i="65"/>
  <c r="C163" i="64"/>
  <c r="T213" i="66"/>
  <c r="C145" i="66"/>
  <c r="T116" i="29"/>
  <c r="B208" i="63"/>
  <c r="B40" i="66"/>
  <c r="T117" i="66"/>
  <c r="C78" i="29"/>
  <c r="T153" i="62"/>
  <c r="O153" i="62" s="1"/>
  <c r="T128" i="65"/>
  <c r="C93" i="66"/>
  <c r="T211" i="62"/>
  <c r="J211" i="62" s="1"/>
  <c r="C142" i="66"/>
  <c r="T72" i="64"/>
  <c r="T133" i="64"/>
  <c r="T69" i="63"/>
  <c r="C211" i="62"/>
  <c r="T174" i="29"/>
  <c r="C140" i="66"/>
  <c r="T186" i="63"/>
  <c r="N186" i="63" s="1"/>
  <c r="T56" i="29"/>
  <c r="T132" i="66"/>
  <c r="C154" i="62"/>
  <c r="C202" i="62"/>
  <c r="C140" i="64"/>
  <c r="B76" i="61"/>
  <c r="C201" i="66"/>
  <c r="T91" i="63"/>
  <c r="O91" i="63" s="1"/>
  <c r="C187" i="29"/>
  <c r="C93" i="63"/>
  <c r="T150" i="62"/>
  <c r="M150" i="62" s="1"/>
  <c r="C90" i="63"/>
  <c r="T138" i="66"/>
  <c r="O138" i="66" s="1"/>
  <c r="C93" i="29"/>
  <c r="C127" i="64"/>
  <c r="C177" i="63"/>
  <c r="B52" i="61"/>
  <c r="T174" i="66"/>
  <c r="C164" i="29"/>
  <c r="C165" i="64"/>
  <c r="C211" i="66"/>
  <c r="T200" i="65"/>
  <c r="C66" i="62"/>
  <c r="T126" i="65"/>
  <c r="T59" i="62"/>
  <c r="C43" i="65"/>
  <c r="B112" i="29"/>
  <c r="C212" i="66"/>
  <c r="C176" i="62"/>
  <c r="C211" i="63"/>
  <c r="T37" i="65"/>
  <c r="C213" i="61"/>
  <c r="T163" i="29"/>
  <c r="C56" i="29"/>
  <c r="T163" i="62"/>
  <c r="L163" i="62" s="1"/>
  <c r="C81" i="61"/>
  <c r="T68" i="64"/>
  <c r="C191" i="66"/>
  <c r="C94" i="61"/>
  <c r="T33" i="29"/>
  <c r="C56" i="62"/>
  <c r="C79" i="62"/>
  <c r="C162" i="63"/>
  <c r="T154" i="62"/>
  <c r="K154" i="62" s="1"/>
  <c r="B88" i="29"/>
  <c r="T61" i="65"/>
  <c r="T120" i="64"/>
  <c r="C178" i="64"/>
  <c r="C213" i="63"/>
  <c r="F7" i="65"/>
  <c r="T56" i="63"/>
  <c r="I56" i="63" s="1"/>
  <c r="T66" i="62"/>
  <c r="O66" i="62" s="1"/>
  <c r="F10" i="29"/>
  <c r="C162" i="29"/>
  <c r="C203" i="64"/>
  <c r="T203" i="64"/>
  <c r="C118" i="66"/>
  <c r="T213" i="62"/>
  <c r="I213" i="62" s="1"/>
  <c r="C212" i="62"/>
  <c r="T205" i="29"/>
  <c r="C150" i="29"/>
  <c r="T95" i="64"/>
  <c r="C201" i="64"/>
  <c r="T198" i="62"/>
  <c r="J198" i="62" s="1"/>
  <c r="T164" i="29"/>
  <c r="T82" i="29"/>
  <c r="B196" i="63"/>
  <c r="T32" i="63"/>
  <c r="O32" i="63" s="1"/>
  <c r="T114" i="29"/>
  <c r="T180" i="65"/>
  <c r="T133" i="66"/>
  <c r="C192" i="29"/>
  <c r="T166" i="29"/>
  <c r="C71" i="63"/>
  <c r="T175" i="29"/>
  <c r="F10" i="61"/>
  <c r="T212" i="63"/>
  <c r="T114" i="64"/>
  <c r="M114" i="64" s="1"/>
  <c r="T46" i="29"/>
  <c r="T31" i="63"/>
  <c r="I31" i="63" s="1"/>
  <c r="T201" i="64"/>
  <c r="M201" i="64" s="1"/>
  <c r="C69" i="65"/>
  <c r="C198" i="65"/>
  <c r="C202" i="64"/>
  <c r="C78" i="64"/>
  <c r="B64" i="62"/>
  <c r="C85" i="61"/>
  <c r="C174" i="62"/>
  <c r="B112" i="66"/>
  <c r="C33" i="64"/>
  <c r="C127" i="29"/>
  <c r="T94" i="64"/>
  <c r="T42" i="66"/>
  <c r="M42" i="66" s="1"/>
  <c r="C47" i="62"/>
  <c r="C42" i="64"/>
  <c r="F11" i="66"/>
  <c r="C138" i="64"/>
  <c r="C126" i="66"/>
  <c r="C126" i="63"/>
  <c r="C167" i="61"/>
  <c r="C176" i="66"/>
  <c r="C143" i="29"/>
  <c r="T59" i="29"/>
  <c r="C152" i="63"/>
  <c r="T45" i="62"/>
  <c r="J45" i="62" s="1"/>
  <c r="T130" i="29"/>
  <c r="B28" i="62"/>
  <c r="C47" i="29"/>
  <c r="C186" i="29"/>
  <c r="C32" i="62"/>
  <c r="C47" i="66"/>
  <c r="C163" i="62"/>
  <c r="T33" i="63"/>
  <c r="L33" i="63" s="1"/>
  <c r="C30" i="61"/>
  <c r="T152" i="29"/>
  <c r="T138" i="63"/>
  <c r="M138" i="63" s="1"/>
  <c r="T32" i="29"/>
  <c r="C104" i="64"/>
  <c r="C200" i="66"/>
  <c r="T156" i="29"/>
  <c r="C165" i="29"/>
  <c r="B64" i="29"/>
  <c r="T204" i="64"/>
  <c r="L204" i="64" s="1"/>
  <c r="B64" i="61"/>
  <c r="T91" i="29"/>
  <c r="B40" i="29"/>
  <c r="T128" i="62"/>
  <c r="I128" i="62" s="1"/>
  <c r="C55" i="29"/>
  <c r="C37" i="66"/>
  <c r="T210" i="66"/>
  <c r="C54" i="64"/>
  <c r="T127" i="66"/>
  <c r="I127" i="66" s="1"/>
  <c r="T139" i="29"/>
  <c r="T131" i="65"/>
  <c r="B64" i="63"/>
  <c r="C119" i="62"/>
  <c r="T79" i="29"/>
  <c r="B136" i="62"/>
  <c r="C66" i="61"/>
  <c r="C126" i="64"/>
  <c r="B124" i="63"/>
  <c r="T35" i="65"/>
  <c r="L35" i="65" s="1"/>
  <c r="C42" i="61"/>
  <c r="C201" i="65"/>
  <c r="B76" i="66"/>
  <c r="C199" i="64"/>
  <c r="C139" i="66"/>
  <c r="T201" i="29"/>
  <c r="C68" i="64"/>
  <c r="C91" i="61"/>
  <c r="C70" i="65"/>
  <c r="T119" i="62"/>
  <c r="B196" i="62"/>
  <c r="C103" i="61"/>
  <c r="C127" i="62"/>
  <c r="B136" i="63"/>
  <c r="T82" i="62"/>
  <c r="K82" i="62" s="1"/>
  <c r="T155" i="29"/>
  <c r="T128" i="63"/>
  <c r="J128" i="63" s="1"/>
  <c r="T144" i="66"/>
  <c r="T80" i="29"/>
  <c r="C204" i="29"/>
  <c r="C169" i="29"/>
  <c r="B28" i="66"/>
  <c r="C143" i="61"/>
  <c r="T67" i="62"/>
  <c r="I67" i="62" s="1"/>
  <c r="C217" i="29"/>
  <c r="C42" i="62"/>
  <c r="C81" i="29"/>
  <c r="T47" i="29"/>
  <c r="T180" i="66"/>
  <c r="C69" i="62"/>
  <c r="T71" i="63"/>
  <c r="K71" i="63" s="1"/>
  <c r="C97" i="61"/>
  <c r="C140" i="29"/>
  <c r="C166" i="29"/>
  <c r="T143" i="64"/>
  <c r="L143" i="64" s="1"/>
  <c r="T116" i="63"/>
  <c r="C68" i="63"/>
  <c r="T94" i="29"/>
  <c r="T106" i="63"/>
  <c r="T120" i="63"/>
  <c r="B136" i="64"/>
  <c r="T190" i="29"/>
  <c r="C180" i="66"/>
  <c r="T91" i="64"/>
  <c r="C35" i="63"/>
  <c r="C142" i="64"/>
  <c r="T90" i="64"/>
  <c r="O90" i="64" s="1"/>
  <c r="B100" i="29"/>
  <c r="B160" i="63"/>
  <c r="C177" i="66"/>
  <c r="T114" i="62"/>
  <c r="L114" i="62" s="1"/>
  <c r="C115" i="29"/>
  <c r="B100" i="62"/>
  <c r="T144" i="63"/>
  <c r="C186" i="64"/>
  <c r="T114" i="66"/>
  <c r="O114" i="66" s="1"/>
  <c r="C144" i="64"/>
  <c r="C163" i="29"/>
  <c r="C69" i="64"/>
  <c r="T210" i="64"/>
  <c r="O210" i="64" s="1"/>
  <c r="C71" i="64"/>
  <c r="T216" i="29"/>
  <c r="C32" i="66"/>
  <c r="C140" i="61"/>
  <c r="C118" i="62"/>
  <c r="T165" i="65"/>
  <c r="C131" i="62"/>
  <c r="C155" i="64"/>
  <c r="T92" i="64"/>
  <c r="C109" i="63"/>
  <c r="T59" i="65"/>
  <c r="O59" i="65" s="1"/>
  <c r="T78" i="66"/>
  <c r="N78" i="66" s="1"/>
  <c r="C152" i="29"/>
  <c r="C92" i="66"/>
  <c r="T90" i="66"/>
  <c r="N90" i="66" s="1"/>
  <c r="T201" i="66"/>
  <c r="T80" i="62"/>
  <c r="M80" i="62" s="1"/>
  <c r="C154" i="29"/>
  <c r="T202" i="66"/>
  <c r="T174" i="65"/>
  <c r="T103" i="65"/>
  <c r="N103" i="65" s="1"/>
  <c r="T120" i="62"/>
  <c r="B64" i="64"/>
  <c r="T177" i="65"/>
  <c r="B172" i="62"/>
  <c r="T139" i="66"/>
  <c r="K139" i="66" s="1"/>
  <c r="C114" i="66"/>
  <c r="C179" i="65"/>
  <c r="C80" i="61"/>
  <c r="T90" i="29"/>
  <c r="C44" i="62"/>
  <c r="B100" i="61"/>
  <c r="C211" i="61"/>
  <c r="T92" i="65"/>
  <c r="C150" i="64"/>
  <c r="C120" i="61"/>
  <c r="C67" i="61"/>
  <c r="T95" i="66"/>
  <c r="K95" i="66" s="1"/>
  <c r="T210" i="65"/>
  <c r="C92" i="63"/>
  <c r="C82" i="64"/>
  <c r="T202" i="62"/>
  <c r="M202" i="62" s="1"/>
  <c r="C152" i="62"/>
  <c r="C97" i="63"/>
  <c r="C66" i="66"/>
  <c r="C91" i="65"/>
  <c r="T97" i="63"/>
  <c r="C73" i="64"/>
  <c r="C116" i="29"/>
  <c r="C155" i="62"/>
  <c r="C105" i="64"/>
  <c r="T213" i="29"/>
  <c r="T36" i="63"/>
  <c r="M36" i="63" s="1"/>
  <c r="B100" i="64"/>
  <c r="C138" i="65"/>
  <c r="T66" i="64"/>
  <c r="O66" i="64" s="1"/>
  <c r="C96" i="64"/>
  <c r="C126" i="65"/>
  <c r="C151" i="64"/>
  <c r="B208" i="29"/>
  <c r="T114" i="65"/>
  <c r="T200" i="64"/>
  <c r="K200" i="64" s="1"/>
  <c r="C67" i="64"/>
  <c r="C210" i="66"/>
  <c r="C55" i="62"/>
  <c r="C46" i="65"/>
  <c r="C174" i="66"/>
  <c r="T128" i="66"/>
  <c r="K128" i="66" s="1"/>
  <c r="T177" i="66"/>
  <c r="C155" i="63"/>
  <c r="T57" i="63"/>
  <c r="L57" i="63" s="1"/>
  <c r="T30" i="62"/>
  <c r="L30" i="62" s="1"/>
  <c r="B160" i="64"/>
  <c r="C46" i="66"/>
  <c r="T187" i="65"/>
  <c r="C97" i="66"/>
  <c r="C66" i="65"/>
  <c r="B112" i="64"/>
  <c r="T115" i="66"/>
  <c r="I115" i="66" s="1"/>
  <c r="C156" i="29"/>
  <c r="C114" i="29"/>
  <c r="C198" i="61"/>
  <c r="B100" i="66"/>
  <c r="C153" i="64"/>
  <c r="C166" i="64"/>
  <c r="T43" i="29"/>
  <c r="C187" i="61"/>
  <c r="T198" i="66"/>
  <c r="T130" i="62"/>
  <c r="M130" i="62" s="1"/>
  <c r="C103" i="64"/>
  <c r="B196" i="29"/>
  <c r="C139" i="62"/>
  <c r="C95" i="29"/>
  <c r="C67" i="63"/>
  <c r="T142" i="64"/>
  <c r="N142" i="64" s="1"/>
  <c r="C217" i="66"/>
  <c r="T47" i="64"/>
  <c r="O47" i="64" s="1"/>
  <c r="B184" i="29"/>
  <c r="C201" i="61"/>
  <c r="T71" i="64"/>
  <c r="T165" i="29"/>
  <c r="C93" i="65"/>
  <c r="C210" i="65"/>
  <c r="B88" i="62"/>
  <c r="B52" i="62"/>
  <c r="T217" i="29"/>
  <c r="T70" i="64"/>
  <c r="T151" i="63"/>
  <c r="K151" i="63" s="1"/>
  <c r="T102" i="63"/>
  <c r="O102" i="63" s="1"/>
  <c r="T90" i="62"/>
  <c r="C176" i="29"/>
  <c r="C109" i="64"/>
  <c r="C186" i="61"/>
  <c r="C186" i="63"/>
  <c r="T154" i="65"/>
  <c r="T162" i="29"/>
  <c r="C200" i="29"/>
  <c r="T200" i="62"/>
  <c r="I200" i="62" s="1"/>
  <c r="C175" i="62"/>
  <c r="C143" i="64"/>
  <c r="T126" i="62"/>
  <c r="K126" i="62" s="1"/>
  <c r="B172" i="29"/>
  <c r="C120" i="66"/>
  <c r="T118" i="66"/>
  <c r="T95" i="29"/>
  <c r="C190" i="29"/>
  <c r="C93" i="64"/>
  <c r="T93" i="29"/>
  <c r="C114" i="61"/>
  <c r="T78" i="65"/>
  <c r="O78" i="65" s="1"/>
  <c r="C130" i="63"/>
  <c r="T151" i="29"/>
  <c r="T32" i="66"/>
  <c r="J32" i="66" s="1"/>
  <c r="T211" i="65"/>
  <c r="T129" i="66"/>
  <c r="L129" i="66" s="1"/>
  <c r="T202" i="29"/>
  <c r="C30" i="62"/>
  <c r="C68" i="61"/>
  <c r="C202" i="29"/>
  <c r="C141" i="61"/>
  <c r="T144" i="64"/>
  <c r="I144" i="64" s="1"/>
  <c r="T42" i="64"/>
  <c r="N42" i="64" s="1"/>
  <c r="B112" i="63"/>
  <c r="C141" i="29"/>
  <c r="T130" i="65"/>
  <c r="T69" i="64"/>
  <c r="C92" i="64"/>
  <c r="C48" i="29"/>
  <c r="C198" i="66"/>
  <c r="C126" i="29"/>
  <c r="C94" i="29"/>
  <c r="C155" i="29"/>
  <c r="T68" i="65"/>
  <c r="B148" i="64"/>
  <c r="T138" i="64"/>
  <c r="J138" i="64" s="1"/>
  <c r="T78" i="62"/>
  <c r="I78" i="62" s="1"/>
  <c r="C210" i="61"/>
  <c r="C214" i="29"/>
  <c r="T187" i="66"/>
  <c r="C91" i="29"/>
  <c r="B196" i="64"/>
  <c r="T126" i="66"/>
  <c r="O126" i="66" s="1"/>
  <c r="J102" i="65"/>
  <c r="J30" i="65"/>
  <c r="K32" i="66"/>
  <c r="J31" i="66"/>
  <c r="M142" i="64"/>
  <c r="O45" i="62"/>
  <c r="K44" i="62"/>
  <c r="I42" i="62"/>
  <c r="M35" i="62"/>
  <c r="O34" i="62"/>
  <c r="L33" i="62"/>
  <c r="K32" i="62"/>
  <c r="I31" i="62"/>
  <c r="J30" i="62"/>
  <c r="K81" i="62"/>
  <c r="J80" i="62"/>
  <c r="M79" i="62"/>
  <c r="O78" i="62"/>
  <c r="J30" i="66"/>
  <c r="L30" i="66"/>
  <c r="AD155" i="66"/>
  <c r="AE155" i="66"/>
  <c r="AC156" i="66"/>
  <c r="AE144" i="62"/>
  <c r="AC145" i="62"/>
  <c r="AD144" i="62"/>
  <c r="AE108" i="61"/>
  <c r="AC109" i="61"/>
  <c r="AD108" i="61"/>
  <c r="AC60" i="61"/>
  <c r="AD59" i="61"/>
  <c r="AE59" i="61"/>
  <c r="AD47" i="63"/>
  <c r="AE47" i="63"/>
  <c r="AC48" i="63"/>
  <c r="AE59" i="64"/>
  <c r="AC60" i="64"/>
  <c r="AD59" i="64"/>
  <c r="AD59" i="66"/>
  <c r="AE59" i="66"/>
  <c r="AC60" i="66"/>
  <c r="AD191" i="63"/>
  <c r="AE191" i="63"/>
  <c r="AC192" i="63"/>
  <c r="AD84" i="66"/>
  <c r="AE84" i="66"/>
  <c r="AC85" i="66"/>
  <c r="AD35" i="61"/>
  <c r="AE35" i="61"/>
  <c r="AC36" i="61"/>
  <c r="AE155" i="61"/>
  <c r="AC156" i="61"/>
  <c r="AD155" i="61"/>
  <c r="AC49" i="61"/>
  <c r="AD48" i="61"/>
  <c r="AE48" i="61"/>
  <c r="AC192" i="64"/>
  <c r="AE191" i="64"/>
  <c r="AD191" i="64"/>
  <c r="AE216" i="64"/>
  <c r="AC217" i="64"/>
  <c r="AD216" i="64"/>
  <c r="AD215" i="65"/>
  <c r="AE215" i="65"/>
  <c r="AC216" i="65"/>
  <c r="AC84" i="63"/>
  <c r="AD83" i="63"/>
  <c r="AE83" i="63"/>
  <c r="AD143" i="65"/>
  <c r="AE143" i="65"/>
  <c r="AC144" i="65"/>
  <c r="AC181" i="61"/>
  <c r="AD180" i="61"/>
  <c r="AE180" i="61"/>
  <c r="AD193" i="62"/>
  <c r="AE193" i="62"/>
  <c r="AE203" i="63"/>
  <c r="AC204" i="63"/>
  <c r="AD203" i="63"/>
  <c r="AC108" i="66"/>
  <c r="AD107" i="66"/>
  <c r="AE107" i="66"/>
  <c r="AD83" i="65"/>
  <c r="AE83" i="65"/>
  <c r="AC84" i="65"/>
  <c r="Q4" i="29"/>
  <c r="U12" i="29"/>
  <c r="K15" i="61"/>
  <c r="J18" i="64"/>
  <c r="M16" i="66"/>
  <c r="L15" i="62"/>
  <c r="N14" i="64"/>
  <c r="L16" i="65"/>
  <c r="L17" i="62"/>
  <c r="I16" i="61"/>
  <c r="I18" i="64"/>
  <c r="O14" i="63"/>
  <c r="K21" i="64"/>
  <c r="J14" i="65"/>
  <c r="C31" i="6"/>
  <c r="K44" i="6"/>
  <c r="K43" i="6"/>
  <c r="X202" i="63"/>
  <c r="X35" i="61"/>
  <c r="N16" i="61"/>
  <c r="K18" i="63"/>
  <c r="O21" i="63"/>
  <c r="O19" i="62"/>
  <c r="C30" i="6"/>
  <c r="K19" i="16"/>
  <c r="X82" i="63"/>
  <c r="V121" i="29"/>
  <c r="X59" i="64"/>
  <c r="J17" i="66"/>
  <c r="O14" i="66"/>
  <c r="L14" i="64"/>
  <c r="J18" i="62"/>
  <c r="M15" i="65"/>
  <c r="N18" i="62"/>
  <c r="K20" i="64"/>
  <c r="N16" i="66"/>
  <c r="K14" i="66"/>
  <c r="C18" i="6"/>
  <c r="K41" i="6"/>
  <c r="G32" i="6"/>
  <c r="G9" i="6"/>
  <c r="X179" i="61"/>
  <c r="V73" i="66"/>
  <c r="I18" i="6"/>
  <c r="V82" i="65"/>
  <c r="V58" i="64"/>
  <c r="V215" i="65"/>
  <c r="V191" i="63"/>
  <c r="I16" i="66"/>
  <c r="M15" i="61"/>
  <c r="M15" i="64"/>
  <c r="L19" i="64"/>
  <c r="K16" i="61"/>
  <c r="J16" i="61"/>
  <c r="I17" i="61"/>
  <c r="O16" i="64"/>
  <c r="I14" i="65"/>
  <c r="J16" i="64"/>
  <c r="M19" i="62"/>
  <c r="N17" i="65"/>
  <c r="O17" i="65"/>
  <c r="M16" i="62"/>
  <c r="C19" i="6"/>
  <c r="E35" i="6"/>
  <c r="X142" i="65"/>
  <c r="X97" i="62"/>
  <c r="C12" i="6"/>
  <c r="D36" i="6"/>
  <c r="G38" i="6"/>
  <c r="E40" i="6"/>
  <c r="H14" i="6"/>
  <c r="V190" i="63"/>
  <c r="K45" i="6"/>
  <c r="C6" i="6"/>
  <c r="F40" i="6"/>
  <c r="V155" i="66"/>
  <c r="V59" i="64"/>
  <c r="C41" i="6"/>
  <c r="V121" i="65"/>
  <c r="F9" i="6"/>
  <c r="H9" i="6"/>
  <c r="E14" i="6"/>
  <c r="V84" i="66"/>
  <c r="M20" i="64"/>
  <c r="L18" i="62"/>
  <c r="O18" i="62"/>
  <c r="C29" i="6"/>
  <c r="V169" i="62"/>
  <c r="X121" i="65"/>
  <c r="X180" i="61"/>
  <c r="X191" i="63"/>
  <c r="L15" i="61"/>
  <c r="I15" i="61"/>
  <c r="N14" i="66"/>
  <c r="J15" i="65"/>
  <c r="M17" i="63"/>
  <c r="N14" i="65"/>
  <c r="O21" i="62"/>
  <c r="M14" i="66"/>
  <c r="O17" i="66"/>
  <c r="I14" i="63"/>
  <c r="I21" i="62"/>
  <c r="M18" i="64"/>
  <c r="C42" i="6"/>
  <c r="K46" i="6"/>
  <c r="V58" i="66"/>
  <c r="D32" i="6"/>
  <c r="V216" i="64"/>
  <c r="O14" i="61"/>
  <c r="O16" i="63"/>
  <c r="O15" i="63"/>
  <c r="L14" i="63"/>
  <c r="V106" i="66"/>
  <c r="F39" i="6"/>
  <c r="X215" i="64"/>
  <c r="V83" i="63"/>
  <c r="X84" i="66"/>
  <c r="N21" i="62"/>
  <c r="K14" i="65"/>
  <c r="J17" i="63"/>
  <c r="K17" i="62"/>
  <c r="L15" i="65"/>
  <c r="M19" i="63"/>
  <c r="L21" i="62"/>
  <c r="K18" i="66"/>
  <c r="M14" i="62"/>
  <c r="C39" i="6"/>
  <c r="I32" i="6"/>
  <c r="V107" i="61"/>
  <c r="C33" i="6"/>
  <c r="X106" i="66"/>
  <c r="K39" i="6"/>
  <c r="K9" i="6"/>
  <c r="G39" i="6"/>
  <c r="X155" i="66"/>
  <c r="V191" i="64"/>
  <c r="X155" i="61"/>
  <c r="O19" i="64"/>
  <c r="I19" i="64"/>
  <c r="L21" i="63"/>
  <c r="M19" i="64"/>
  <c r="N16" i="63"/>
  <c r="K20" i="63"/>
  <c r="O20" i="63"/>
  <c r="I19" i="62"/>
  <c r="I17" i="66"/>
  <c r="K15" i="65"/>
  <c r="I15" i="63"/>
  <c r="M18" i="62"/>
  <c r="I14" i="66"/>
  <c r="L14" i="66"/>
  <c r="C21" i="6"/>
  <c r="K23" i="6"/>
  <c r="C34" i="6"/>
  <c r="J18" i="6"/>
  <c r="X192" i="62"/>
  <c r="V179" i="61"/>
  <c r="D39" i="6"/>
  <c r="E34" i="6"/>
  <c r="K15" i="6"/>
  <c r="K42" i="6"/>
  <c r="K11" i="6"/>
  <c r="I21" i="6"/>
  <c r="X193" i="62"/>
  <c r="V59" i="66"/>
  <c r="X59" i="61"/>
  <c r="C40" i="6"/>
  <c r="K18" i="16"/>
  <c r="K19" i="6"/>
  <c r="K18" i="6"/>
  <c r="V192" i="62"/>
  <c r="X58" i="66"/>
  <c r="K8" i="6"/>
  <c r="X107" i="61"/>
  <c r="V143" i="65"/>
  <c r="V48" i="61"/>
  <c r="K16" i="63"/>
  <c r="I15" i="66"/>
  <c r="J15" i="62"/>
  <c r="M16" i="64"/>
  <c r="L18" i="64"/>
  <c r="J19" i="62"/>
  <c r="K16" i="62"/>
  <c r="C8" i="6"/>
  <c r="X169" i="65"/>
  <c r="K13" i="6"/>
  <c r="X214" i="65"/>
  <c r="X154" i="66"/>
  <c r="X34" i="61"/>
  <c r="X203" i="63"/>
  <c r="V47" i="63"/>
  <c r="K40" i="6"/>
  <c r="V154" i="61"/>
  <c r="K20" i="6"/>
  <c r="X47" i="63"/>
  <c r="I17" i="65"/>
  <c r="O15" i="64"/>
  <c r="O15" i="65"/>
  <c r="V169" i="65"/>
  <c r="X190" i="64"/>
  <c r="V58" i="61"/>
  <c r="V82" i="63"/>
  <c r="M14" i="64"/>
  <c r="J16" i="66"/>
  <c r="O14" i="64"/>
  <c r="N21" i="63"/>
  <c r="O18" i="63"/>
  <c r="K18" i="64"/>
  <c r="I15" i="65"/>
  <c r="O17" i="61"/>
  <c r="K19" i="62"/>
  <c r="I18" i="66"/>
  <c r="O16" i="65"/>
  <c r="N14" i="62"/>
  <c r="C9" i="6"/>
  <c r="C14" i="6"/>
  <c r="V214" i="65"/>
  <c r="C11" i="6"/>
  <c r="J18" i="66"/>
  <c r="M14" i="61"/>
  <c r="L19" i="62"/>
  <c r="J20" i="64"/>
  <c r="L18" i="66"/>
  <c r="C16" i="6"/>
  <c r="X47" i="61"/>
  <c r="V202" i="63"/>
  <c r="V83" i="65"/>
  <c r="L15" i="66"/>
  <c r="O20" i="64"/>
  <c r="L16" i="63"/>
  <c r="J17" i="62"/>
  <c r="L17" i="65"/>
  <c r="J21" i="64"/>
  <c r="M17" i="65"/>
  <c r="M21" i="63"/>
  <c r="K19" i="63"/>
  <c r="O14" i="62"/>
  <c r="C37" i="6"/>
  <c r="C43" i="6"/>
  <c r="K12" i="6"/>
  <c r="X83" i="66"/>
  <c r="K14" i="6"/>
  <c r="F16" i="6"/>
  <c r="X58" i="61"/>
  <c r="C15" i="6"/>
  <c r="X107" i="66"/>
  <c r="X191" i="64"/>
  <c r="V155" i="61"/>
  <c r="L17" i="61"/>
  <c r="M16" i="61"/>
  <c r="J14" i="64"/>
  <c r="N16" i="64"/>
  <c r="N14" i="61"/>
  <c r="J15" i="64"/>
  <c r="L18" i="63"/>
  <c r="N15" i="63"/>
  <c r="K19" i="64"/>
  <c r="N14" i="63"/>
  <c r="I18" i="62"/>
  <c r="O17" i="63"/>
  <c r="K14" i="62"/>
  <c r="C13" i="6"/>
  <c r="K36" i="6"/>
  <c r="V190" i="64"/>
  <c r="H16" i="6"/>
  <c r="I33" i="6"/>
  <c r="K17" i="6"/>
  <c r="X181" i="29"/>
  <c r="K38" i="6"/>
  <c r="H18" i="6"/>
  <c r="V215" i="64"/>
  <c r="F38" i="6"/>
  <c r="X82" i="65"/>
  <c r="V181" i="29"/>
  <c r="X143" i="65"/>
  <c r="V193" i="62"/>
  <c r="V35" i="61"/>
  <c r="X143" i="62"/>
  <c r="C38" i="6"/>
  <c r="K24" i="6"/>
  <c r="K35" i="6"/>
  <c r="C22" i="6"/>
  <c r="X108" i="61"/>
  <c r="N19" i="62"/>
  <c r="M20" i="62"/>
  <c r="J14" i="61"/>
  <c r="C10" i="6"/>
  <c r="X169" i="62"/>
  <c r="K33" i="6"/>
  <c r="V180" i="61"/>
  <c r="I15" i="62"/>
  <c r="I17" i="62"/>
  <c r="O16" i="66"/>
  <c r="J15" i="66"/>
  <c r="K21" i="62"/>
  <c r="K15" i="63"/>
  <c r="O21" i="64"/>
  <c r="O18" i="64"/>
  <c r="J21" i="62"/>
  <c r="M21" i="62"/>
  <c r="O18" i="66"/>
  <c r="J14" i="62"/>
  <c r="J40" i="6"/>
  <c r="V142" i="65"/>
  <c r="K15" i="16"/>
  <c r="V144" i="62"/>
  <c r="J19" i="64"/>
  <c r="O16" i="61"/>
  <c r="N19" i="64"/>
  <c r="K14" i="64"/>
  <c r="N18" i="64"/>
  <c r="C36" i="6"/>
  <c r="K14" i="16"/>
  <c r="V143" i="62"/>
  <c r="V203" i="63"/>
  <c r="M18" i="63"/>
  <c r="K17" i="63"/>
  <c r="M15" i="63"/>
  <c r="L16" i="61"/>
  <c r="N15" i="62"/>
  <c r="O15" i="62"/>
  <c r="K17" i="65"/>
  <c r="L14" i="65"/>
  <c r="J17" i="65"/>
  <c r="J14" i="66"/>
  <c r="C44" i="6"/>
  <c r="H10" i="6"/>
  <c r="X154" i="61"/>
  <c r="D33" i="6"/>
  <c r="K30" i="6"/>
  <c r="V47" i="61"/>
  <c r="V34" i="61"/>
  <c r="V154" i="66"/>
  <c r="V108" i="61"/>
  <c r="X59" i="66"/>
  <c r="X216" i="64"/>
  <c r="N20" i="64"/>
  <c r="I14" i="64"/>
  <c r="K17" i="61"/>
  <c r="N15" i="65"/>
  <c r="M15" i="66"/>
  <c r="N20" i="63"/>
  <c r="O14" i="65"/>
  <c r="O19" i="63"/>
  <c r="M17" i="64"/>
  <c r="L19" i="63"/>
  <c r="J18" i="63"/>
  <c r="K18" i="62"/>
  <c r="L14" i="62"/>
  <c r="C32" i="6"/>
  <c r="K16" i="6"/>
  <c r="X73" i="66"/>
  <c r="V97" i="62"/>
  <c r="C7" i="6"/>
  <c r="D40" i="6"/>
  <c r="X121" i="29"/>
  <c r="G40" i="6"/>
  <c r="X46" i="63"/>
  <c r="G17" i="6"/>
  <c r="K31" i="6"/>
  <c r="K29" i="6"/>
  <c r="K21" i="6"/>
  <c r="X48" i="61"/>
  <c r="X144" i="62"/>
  <c r="X83" i="65"/>
  <c r="E36" i="6"/>
  <c r="V83" i="66"/>
  <c r="C35" i="6"/>
  <c r="K7" i="6"/>
  <c r="K6" i="6"/>
  <c r="K37" i="6"/>
  <c r="I9" i="6"/>
  <c r="K17" i="16"/>
  <c r="X215" i="65"/>
  <c r="V59" i="61"/>
  <c r="I16" i="65"/>
  <c r="I19" i="63"/>
  <c r="M20" i="63"/>
  <c r="I20" i="63"/>
  <c r="N19" i="63"/>
  <c r="M14" i="65"/>
  <c r="C17" i="6"/>
  <c r="V46" i="63"/>
  <c r="K22" i="6"/>
  <c r="X190" i="63"/>
  <c r="I17" i="6"/>
  <c r="K32" i="6"/>
  <c r="K16" i="16"/>
  <c r="V107" i="66"/>
  <c r="K10" i="6"/>
  <c r="I40" i="6"/>
  <c r="X58" i="64"/>
  <c r="I14" i="6"/>
  <c r="X83" i="63"/>
  <c r="N15" i="64"/>
  <c r="N16" i="65"/>
  <c r="I14" i="62"/>
  <c r="I10" i="6"/>
  <c r="K34" i="6"/>
  <c r="C20" i="6"/>
  <c r="N203" i="64" l="1"/>
  <c r="I203" i="64"/>
  <c r="I202" i="64"/>
  <c r="N202" i="64"/>
  <c r="L187" i="62"/>
  <c r="I187" i="62"/>
  <c r="K188" i="62"/>
  <c r="L188" i="62"/>
  <c r="O189" i="62"/>
  <c r="K189" i="62"/>
  <c r="J70" i="63"/>
  <c r="L70" i="63"/>
  <c r="L69" i="63"/>
  <c r="J69" i="63"/>
  <c r="O90" i="62"/>
  <c r="J90" i="62"/>
  <c r="I91" i="62"/>
  <c r="O91" i="62"/>
  <c r="J92" i="62"/>
  <c r="I92" i="62"/>
  <c r="T9" i="29"/>
  <c r="T8" i="61"/>
  <c r="I186" i="62"/>
  <c r="J186" i="62"/>
  <c r="U7" i="61"/>
  <c r="U9" i="62"/>
  <c r="T10" i="61"/>
  <c r="P26" i="62"/>
  <c r="U8" i="66"/>
  <c r="U8" i="64"/>
  <c r="U9" i="64"/>
  <c r="U11" i="62"/>
  <c r="T11" i="61"/>
  <c r="P26" i="66"/>
  <c r="T11" i="66"/>
  <c r="T11" i="65"/>
  <c r="P26" i="61"/>
  <c r="T4" i="29"/>
  <c r="L26" i="29"/>
  <c r="O26" i="29"/>
  <c r="T10" i="66"/>
  <c r="T8" i="29"/>
  <c r="T11" i="29"/>
  <c r="N26" i="29"/>
  <c r="P26" i="29"/>
  <c r="T5" i="29"/>
  <c r="T9" i="66"/>
  <c r="U7" i="66"/>
  <c r="U7" i="62"/>
  <c r="U7" i="63"/>
  <c r="T6" i="29"/>
  <c r="P26" i="63"/>
  <c r="T9" i="65"/>
  <c r="U6" i="61"/>
  <c r="M26" i="29"/>
  <c r="T8" i="65"/>
  <c r="T10" i="65"/>
  <c r="P26" i="64"/>
  <c r="P26" i="65"/>
  <c r="T10" i="29"/>
  <c r="K26" i="29"/>
  <c r="T9" i="61"/>
  <c r="T7" i="29"/>
  <c r="I26" i="29"/>
  <c r="O5" i="65"/>
  <c r="J9" i="62"/>
  <c r="O8" i="62"/>
  <c r="N9" i="63"/>
  <c r="J4" i="61"/>
  <c r="L8" i="64"/>
  <c r="N6" i="65"/>
  <c r="I10" i="63"/>
  <c r="M10" i="62"/>
  <c r="M6" i="64"/>
  <c r="L8" i="62"/>
  <c r="M10" i="63"/>
  <c r="O5" i="64"/>
  <c r="J5" i="62"/>
  <c r="N5" i="64"/>
  <c r="I9" i="63"/>
  <c r="N9" i="62"/>
  <c r="I5" i="66"/>
  <c r="M10" i="64"/>
  <c r="I6" i="65"/>
  <c r="I7" i="65"/>
  <c r="K6" i="63"/>
  <c r="K8" i="62"/>
  <c r="O7" i="63"/>
  <c r="M8" i="62"/>
  <c r="N7" i="65"/>
  <c r="J8" i="63"/>
  <c r="I8" i="62"/>
  <c r="I5" i="63"/>
  <c r="M9" i="62"/>
  <c r="L9" i="63"/>
  <c r="N22" i="63"/>
  <c r="N12" i="63" s="1"/>
  <c r="N4" i="63"/>
  <c r="K5" i="65"/>
  <c r="J6" i="64"/>
  <c r="M7" i="64"/>
  <c r="K9" i="64"/>
  <c r="I7" i="66"/>
  <c r="I4" i="65"/>
  <c r="I22" i="65"/>
  <c r="I12" i="65" s="1"/>
  <c r="O9" i="63"/>
  <c r="N5" i="63"/>
  <c r="I9" i="62"/>
  <c r="O6" i="64"/>
  <c r="O4" i="65"/>
  <c r="L8" i="63"/>
  <c r="O10" i="63"/>
  <c r="I7" i="61"/>
  <c r="N10" i="63"/>
  <c r="J5" i="64"/>
  <c r="K10" i="63"/>
  <c r="J6" i="61"/>
  <c r="M5" i="66"/>
  <c r="N4" i="61"/>
  <c r="N6" i="63"/>
  <c r="K6" i="61"/>
  <c r="N5" i="65"/>
  <c r="N6" i="64"/>
  <c r="M9" i="64"/>
  <c r="L9" i="64"/>
  <c r="K7" i="61"/>
  <c r="J4" i="64"/>
  <c r="J22" i="64"/>
  <c r="J12" i="64" s="1"/>
  <c r="L11" i="63"/>
  <c r="M5" i="64"/>
  <c r="I4" i="64"/>
  <c r="M6" i="61"/>
  <c r="I9" i="64"/>
  <c r="M5" i="61"/>
  <c r="N10" i="64"/>
  <c r="L7" i="61"/>
  <c r="O9" i="64"/>
  <c r="I6" i="66"/>
  <c r="K9" i="63"/>
  <c r="K8" i="66"/>
  <c r="N6" i="66"/>
  <c r="L4" i="65"/>
  <c r="L22" i="65"/>
  <c r="L12" i="65" s="1"/>
  <c r="M11" i="63"/>
  <c r="L11" i="62"/>
  <c r="K10" i="64"/>
  <c r="K7" i="65"/>
  <c r="M7" i="65"/>
  <c r="M9" i="63"/>
  <c r="N8" i="62"/>
  <c r="O5" i="62"/>
  <c r="J11" i="64"/>
  <c r="L5" i="65"/>
  <c r="M5" i="65"/>
  <c r="N5" i="62"/>
  <c r="L7" i="65"/>
  <c r="K7" i="62"/>
  <c r="J8" i="62"/>
  <c r="L6" i="61"/>
  <c r="J7" i="62"/>
  <c r="J7" i="63"/>
  <c r="L4" i="64"/>
  <c r="M5" i="63"/>
  <c r="L6" i="63"/>
  <c r="K4" i="65"/>
  <c r="O4" i="66"/>
  <c r="K7" i="63"/>
  <c r="O10" i="64"/>
  <c r="N11" i="62"/>
  <c r="J7" i="66"/>
  <c r="M8" i="63"/>
  <c r="L5" i="66"/>
  <c r="L8" i="66"/>
  <c r="L4" i="63"/>
  <c r="O9" i="62"/>
  <c r="K4" i="64"/>
  <c r="K22" i="64"/>
  <c r="K12" i="64" s="1"/>
  <c r="J10" i="64"/>
  <c r="O5" i="63"/>
  <c r="O11" i="63"/>
  <c r="N9" i="64"/>
  <c r="L9" i="62"/>
  <c r="O6" i="63"/>
  <c r="K8" i="63"/>
  <c r="O6" i="61"/>
  <c r="M4" i="61"/>
  <c r="M22" i="61"/>
  <c r="M12" i="61" s="1"/>
  <c r="O4" i="61"/>
  <c r="N6" i="61"/>
  <c r="J9" i="64"/>
  <c r="J8" i="66"/>
  <c r="O8" i="66"/>
  <c r="O6" i="65"/>
  <c r="I11" i="62"/>
  <c r="K11" i="64"/>
  <c r="M11" i="62"/>
  <c r="I8" i="66"/>
  <c r="I4" i="63"/>
  <c r="O4" i="63"/>
  <c r="O22" i="63"/>
  <c r="O12" i="63" s="1"/>
  <c r="J11" i="62"/>
  <c r="K9" i="62"/>
  <c r="O7" i="66"/>
  <c r="I8" i="64"/>
  <c r="O8" i="64"/>
  <c r="O7" i="61"/>
  <c r="M22" i="66"/>
  <c r="M12" i="66" s="1"/>
  <c r="M4" i="66"/>
  <c r="I6" i="61"/>
  <c r="O11" i="64"/>
  <c r="I5" i="65"/>
  <c r="O11" i="62"/>
  <c r="L7" i="62"/>
  <c r="K5" i="63"/>
  <c r="K8" i="64"/>
  <c r="N4" i="65"/>
  <c r="N22" i="65"/>
  <c r="N12" i="65" s="1"/>
  <c r="L6" i="65"/>
  <c r="K11" i="62"/>
  <c r="O8" i="63"/>
  <c r="M7" i="63"/>
  <c r="N4" i="64"/>
  <c r="J5" i="66"/>
  <c r="N11" i="63"/>
  <c r="J5" i="65"/>
  <c r="L5" i="62"/>
  <c r="O6" i="66"/>
  <c r="O22" i="64"/>
  <c r="O12" i="64" s="1"/>
  <c r="O4" i="64"/>
  <c r="N4" i="66"/>
  <c r="M6" i="66"/>
  <c r="I7" i="62"/>
  <c r="J6" i="66"/>
  <c r="I5" i="61"/>
  <c r="J8" i="64"/>
  <c r="I5" i="62"/>
  <c r="M4" i="64"/>
  <c r="L5" i="61"/>
  <c r="K5" i="61"/>
  <c r="U5" i="65"/>
  <c r="J26" i="29"/>
  <c r="U7" i="64"/>
  <c r="U4" i="64"/>
  <c r="U8" i="63"/>
  <c r="U9" i="63"/>
  <c r="U8" i="62"/>
  <c r="U6" i="64"/>
  <c r="U5" i="62"/>
  <c r="O7" i="65"/>
  <c r="O22" i="65"/>
  <c r="O12" i="65" s="1"/>
  <c r="J7" i="65"/>
  <c r="U7" i="65"/>
  <c r="M4" i="65"/>
  <c r="J4" i="65"/>
  <c r="U4" i="65"/>
  <c r="U4" i="66"/>
  <c r="Q4" i="66" s="1"/>
  <c r="K4" i="66"/>
  <c r="I4" i="66"/>
  <c r="I22" i="66"/>
  <c r="I12" i="66" s="1"/>
  <c r="N8" i="64"/>
  <c r="M8" i="64"/>
  <c r="M4" i="62"/>
  <c r="N4" i="62"/>
  <c r="N22" i="62"/>
  <c r="N12" i="62" s="1"/>
  <c r="K4" i="62"/>
  <c r="U4" i="62"/>
  <c r="O4" i="62"/>
  <c r="I4" i="62"/>
  <c r="J4" i="62"/>
  <c r="L4" i="62"/>
  <c r="K6" i="62"/>
  <c r="M6" i="62"/>
  <c r="M22" i="62"/>
  <c r="M12" i="62" s="1"/>
  <c r="L4" i="66"/>
  <c r="J4" i="66"/>
  <c r="J22" i="66"/>
  <c r="J12" i="66" s="1"/>
  <c r="K6" i="16"/>
  <c r="C121" i="29"/>
  <c r="C82" i="63"/>
  <c r="C58" i="64"/>
  <c r="K7" i="16"/>
  <c r="T34" i="61"/>
  <c r="I34" i="61" s="1"/>
  <c r="C181" i="29"/>
  <c r="C143" i="62"/>
  <c r="C154" i="66"/>
  <c r="C202" i="63"/>
  <c r="T107" i="61"/>
  <c r="K47" i="6"/>
  <c r="K23" i="16" s="1"/>
  <c r="K42" i="16" s="1"/>
  <c r="T82" i="65"/>
  <c r="J82" i="65" s="1"/>
  <c r="T202" i="63"/>
  <c r="K202" i="63" s="1"/>
  <c r="T215" i="64"/>
  <c r="M215" i="64" s="1"/>
  <c r="T154" i="66"/>
  <c r="C34" i="61"/>
  <c r="T82" i="63"/>
  <c r="I82" i="63" s="1"/>
  <c r="T58" i="64"/>
  <c r="I58" i="64" s="1"/>
  <c r="T58" i="61"/>
  <c r="J58" i="61" s="1"/>
  <c r="T121" i="65"/>
  <c r="K4" i="16"/>
  <c r="C58" i="61"/>
  <c r="T47" i="61"/>
  <c r="L47" i="61" s="1"/>
  <c r="K5" i="16"/>
  <c r="C47" i="61"/>
  <c r="C190" i="63"/>
  <c r="T58" i="66"/>
  <c r="O58" i="66" s="1"/>
  <c r="C215" i="64"/>
  <c r="C73" i="66"/>
  <c r="T214" i="65"/>
  <c r="K25" i="6"/>
  <c r="K22" i="16" s="1"/>
  <c r="K37" i="16" s="1"/>
  <c r="T46" i="63"/>
  <c r="K46" i="63" s="1"/>
  <c r="C154" i="61"/>
  <c r="C214" i="65"/>
  <c r="C192" i="62"/>
  <c r="T106" i="66"/>
  <c r="T190" i="63"/>
  <c r="L190" i="63" s="1"/>
  <c r="T179" i="61"/>
  <c r="C58" i="66"/>
  <c r="T169" i="62"/>
  <c r="C169" i="62"/>
  <c r="T121" i="29"/>
  <c r="T181" i="29"/>
  <c r="C179" i="61"/>
  <c r="C142" i="65"/>
  <c r="K9" i="16"/>
  <c r="T83" i="66"/>
  <c r="L83" i="66" s="1"/>
  <c r="T192" i="62"/>
  <c r="T190" i="64"/>
  <c r="I190" i="64" s="1"/>
  <c r="T169" i="65"/>
  <c r="T154" i="61"/>
  <c r="T97" i="62"/>
  <c r="C97" i="62"/>
  <c r="C107" i="61"/>
  <c r="C121" i="65"/>
  <c r="C46" i="63"/>
  <c r="C83" i="66"/>
  <c r="T142" i="65"/>
  <c r="C106" i="66"/>
  <c r="K8" i="16"/>
  <c r="T73" i="66"/>
  <c r="C190" i="64"/>
  <c r="C169" i="65"/>
  <c r="T143" i="62"/>
  <c r="T180" i="61"/>
  <c r="T191" i="64"/>
  <c r="L191" i="64" s="1"/>
  <c r="C155" i="61"/>
  <c r="C59" i="64"/>
  <c r="T203" i="63"/>
  <c r="C180" i="61"/>
  <c r="C143" i="65"/>
  <c r="T83" i="63"/>
  <c r="M83" i="63" s="1"/>
  <c r="T48" i="61"/>
  <c r="T84" i="66"/>
  <c r="K84" i="66" s="1"/>
  <c r="C191" i="63"/>
  <c r="T108" i="61"/>
  <c r="T144" i="62"/>
  <c r="T107" i="66"/>
  <c r="T215" i="65"/>
  <c r="T155" i="61"/>
  <c r="T35" i="61"/>
  <c r="L35" i="61" s="1"/>
  <c r="C84" i="66"/>
  <c r="T59" i="66"/>
  <c r="N59" i="66" s="1"/>
  <c r="T59" i="64"/>
  <c r="C83" i="63"/>
  <c r="T216" i="64"/>
  <c r="L216" i="64" s="1"/>
  <c r="C48" i="61"/>
  <c r="T83" i="65"/>
  <c r="M83" i="65" s="1"/>
  <c r="C107" i="66"/>
  <c r="C203" i="63"/>
  <c r="C193" i="62"/>
  <c r="C215" i="65"/>
  <c r="C191" i="64"/>
  <c r="C35" i="61"/>
  <c r="C59" i="66"/>
  <c r="T47" i="63"/>
  <c r="M47" i="63" s="1"/>
  <c r="T59" i="61"/>
  <c r="N59" i="61" s="1"/>
  <c r="C108" i="61"/>
  <c r="C144" i="62"/>
  <c r="T155" i="66"/>
  <c r="T193" i="62"/>
  <c r="T143" i="65"/>
  <c r="C216" i="64"/>
  <c r="T191" i="63"/>
  <c r="C47" i="63"/>
  <c r="C59" i="61"/>
  <c r="C155" i="66"/>
  <c r="AD108" i="66"/>
  <c r="AE108" i="66"/>
  <c r="AC109" i="66"/>
  <c r="AD85" i="66"/>
  <c r="AE85" i="66"/>
  <c r="AC217" i="65"/>
  <c r="AE216" i="65"/>
  <c r="AD216" i="65"/>
  <c r="AD217" i="64"/>
  <c r="AE217" i="64"/>
  <c r="AE192" i="64"/>
  <c r="AC193" i="64"/>
  <c r="AD192" i="64"/>
  <c r="AE156" i="61"/>
  <c r="AC157" i="61"/>
  <c r="AD156" i="61"/>
  <c r="AC37" i="61"/>
  <c r="AD36" i="61"/>
  <c r="AE36" i="61"/>
  <c r="AE60" i="66"/>
  <c r="AC61" i="66"/>
  <c r="AD60" i="66"/>
  <c r="AC61" i="64"/>
  <c r="AD60" i="64"/>
  <c r="AE60" i="64"/>
  <c r="AD60" i="61"/>
  <c r="AE60" i="61"/>
  <c r="AC61" i="61"/>
  <c r="AD181" i="61"/>
  <c r="AE181" i="61"/>
  <c r="AE48" i="63"/>
  <c r="AC49" i="63"/>
  <c r="AD48" i="63"/>
  <c r="AD156" i="66"/>
  <c r="AE156" i="66"/>
  <c r="AC157" i="66"/>
  <c r="AE84" i="65"/>
  <c r="AC85" i="65"/>
  <c r="AD84" i="65"/>
  <c r="AD144" i="65"/>
  <c r="AE144" i="65"/>
  <c r="AC145" i="65"/>
  <c r="AD84" i="63"/>
  <c r="AE84" i="63"/>
  <c r="AC85" i="63"/>
  <c r="AD49" i="61"/>
  <c r="AE49" i="61"/>
  <c r="AD192" i="63"/>
  <c r="AE192" i="63"/>
  <c r="AC193" i="63"/>
  <c r="AC205" i="63"/>
  <c r="AD204" i="63"/>
  <c r="AE204" i="63"/>
  <c r="AE109" i="61"/>
  <c r="AD109" i="61"/>
  <c r="AD145" i="62"/>
  <c r="AE145" i="62"/>
  <c r="I21" i="64"/>
  <c r="K20" i="62"/>
  <c r="J16" i="62"/>
  <c r="Q14" i="6"/>
  <c r="Q41" i="6"/>
  <c r="Q9" i="6"/>
  <c r="D35" i="6"/>
  <c r="F19" i="6"/>
  <c r="D23" i="6"/>
  <c r="I31" i="6"/>
  <c r="G14" i="6"/>
  <c r="I19" i="6"/>
  <c r="G31" i="6"/>
  <c r="J30" i="6"/>
  <c r="F44" i="6"/>
  <c r="D13" i="6"/>
  <c r="E24" i="6"/>
  <c r="Q24" i="6"/>
  <c r="E23" i="6"/>
  <c r="K16" i="66"/>
  <c r="I20" i="64"/>
  <c r="E14" i="16"/>
  <c r="X60" i="66"/>
  <c r="X48" i="63"/>
  <c r="Q23" i="6"/>
  <c r="V60" i="66"/>
  <c r="G41" i="6"/>
  <c r="D46" i="6"/>
  <c r="H40" i="6"/>
  <c r="E13" i="6"/>
  <c r="D42" i="6"/>
  <c r="J16" i="6"/>
  <c r="F33" i="6"/>
  <c r="J17" i="16"/>
  <c r="I6" i="6"/>
  <c r="N15" i="66"/>
  <c r="V204" i="63"/>
  <c r="V84" i="65"/>
  <c r="D30" i="6"/>
  <c r="F14" i="6"/>
  <c r="E18" i="6"/>
  <c r="J45" i="6"/>
  <c r="E7" i="6"/>
  <c r="J16" i="65"/>
  <c r="O15" i="66"/>
  <c r="V60" i="61"/>
  <c r="H20" i="6"/>
  <c r="E37" i="6"/>
  <c r="F18" i="6"/>
  <c r="J22" i="6"/>
  <c r="Q19" i="6"/>
  <c r="X84" i="65"/>
  <c r="I15" i="6"/>
  <c r="V84" i="63"/>
  <c r="E38" i="6"/>
  <c r="H30" i="6"/>
  <c r="I23" i="6"/>
  <c r="Q6" i="6"/>
  <c r="X181" i="61"/>
  <c r="H43" i="6"/>
  <c r="H34" i="6"/>
  <c r="D29" i="6"/>
  <c r="E6" i="6"/>
  <c r="N21" i="64"/>
  <c r="L15" i="63"/>
  <c r="I16" i="62"/>
  <c r="Q20" i="6"/>
  <c r="Q42" i="6"/>
  <c r="Q13" i="6"/>
  <c r="H35" i="6"/>
  <c r="E33" i="6"/>
  <c r="D20" i="6"/>
  <c r="H42" i="6"/>
  <c r="F10" i="6"/>
  <c r="H24" i="6"/>
  <c r="J43" i="6"/>
  <c r="J31" i="6"/>
  <c r="J29" i="6"/>
  <c r="G18" i="6"/>
  <c r="J37" i="6"/>
  <c r="Q33" i="6"/>
  <c r="F6" i="6"/>
  <c r="K21" i="63"/>
  <c r="I14" i="61"/>
  <c r="X60" i="64"/>
  <c r="X36" i="61"/>
  <c r="X217" i="64"/>
  <c r="I15" i="64"/>
  <c r="V192" i="64"/>
  <c r="H21" i="6"/>
  <c r="J32" i="6"/>
  <c r="D19" i="16"/>
  <c r="F13" i="6"/>
  <c r="J42" i="6"/>
  <c r="I16" i="6"/>
  <c r="G10" i="6"/>
  <c r="J11" i="6"/>
  <c r="J9" i="6"/>
  <c r="G45" i="6"/>
  <c r="D12" i="6"/>
  <c r="E46" i="6"/>
  <c r="L16" i="66"/>
  <c r="L21" i="64"/>
  <c r="V108" i="66"/>
  <c r="V216" i="65"/>
  <c r="J15" i="61"/>
  <c r="X144" i="65"/>
  <c r="D7" i="6"/>
  <c r="I29" i="6"/>
  <c r="I35" i="6"/>
  <c r="H38" i="6"/>
  <c r="H46" i="6"/>
  <c r="G37" i="6"/>
  <c r="I42" i="6"/>
  <c r="D10" i="6"/>
  <c r="D24" i="6"/>
  <c r="J8" i="6"/>
  <c r="Q40" i="6"/>
  <c r="D14" i="16"/>
  <c r="M21" i="64"/>
  <c r="I38" i="6"/>
  <c r="G22" i="6"/>
  <c r="D22" i="6"/>
  <c r="H17" i="6"/>
  <c r="G6" i="6"/>
  <c r="D9" i="6"/>
  <c r="G20" i="6"/>
  <c r="M14" i="63"/>
  <c r="L20" i="62"/>
  <c r="J15" i="63"/>
  <c r="I20" i="62"/>
  <c r="Q10" i="6"/>
  <c r="Q32" i="6"/>
  <c r="J24" i="6"/>
  <c r="D34" i="6"/>
  <c r="G34" i="6"/>
  <c r="J35" i="6"/>
  <c r="E18" i="16"/>
  <c r="H36" i="6"/>
  <c r="E19" i="6"/>
  <c r="G7" i="6"/>
  <c r="H15" i="16"/>
  <c r="F20" i="6"/>
  <c r="I19" i="16"/>
  <c r="E8" i="6"/>
  <c r="Q39" i="6"/>
  <c r="K14" i="63"/>
  <c r="I16" i="16"/>
  <c r="F17" i="6"/>
  <c r="X108" i="66"/>
  <c r="X60" i="61"/>
  <c r="V144" i="65"/>
  <c r="Q15" i="6"/>
  <c r="V217" i="64"/>
  <c r="J38" i="6"/>
  <c r="D19" i="6"/>
  <c r="J39" i="6"/>
  <c r="G42" i="6"/>
  <c r="I8" i="6"/>
  <c r="G13" i="6"/>
  <c r="F37" i="6"/>
  <c r="J10" i="6"/>
  <c r="H14" i="16"/>
  <c r="I37" i="6"/>
  <c r="G12" i="6"/>
  <c r="M16" i="65"/>
  <c r="H15" i="6"/>
  <c r="X109" i="61"/>
  <c r="X84" i="63"/>
  <c r="X156" i="61"/>
  <c r="D15" i="6"/>
  <c r="J19" i="6"/>
  <c r="F31" i="6"/>
  <c r="F42" i="6"/>
  <c r="H7" i="6"/>
  <c r="H12" i="6"/>
  <c r="E44" i="6"/>
  <c r="J6" i="6"/>
  <c r="J13" i="6"/>
  <c r="E22" i="6"/>
  <c r="F41" i="6"/>
  <c r="H8" i="6"/>
  <c r="J46" i="6"/>
  <c r="N15" i="61"/>
  <c r="J15" i="6"/>
  <c r="I34" i="6"/>
  <c r="I43" i="6"/>
  <c r="J33" i="6"/>
  <c r="O20" i="62"/>
  <c r="O16" i="62"/>
  <c r="J20" i="62"/>
  <c r="Q18" i="6"/>
  <c r="Q22" i="6"/>
  <c r="E11" i="6"/>
  <c r="D45" i="6"/>
  <c r="E39" i="6"/>
  <c r="F35" i="6"/>
  <c r="H13" i="6"/>
  <c r="F43" i="6"/>
  <c r="E32" i="6"/>
  <c r="J20" i="6"/>
  <c r="E10" i="6"/>
  <c r="J14" i="6"/>
  <c r="H32" i="6"/>
  <c r="H37" i="6"/>
  <c r="J19" i="16"/>
  <c r="I41" i="6"/>
  <c r="E15" i="6"/>
  <c r="H16" i="16"/>
  <c r="V192" i="63"/>
  <c r="X49" i="61"/>
  <c r="X156" i="66"/>
  <c r="L14" i="61"/>
  <c r="E20" i="6"/>
  <c r="I20" i="6"/>
  <c r="I17" i="16"/>
  <c r="D14" i="6"/>
  <c r="G36" i="6"/>
  <c r="F46" i="6"/>
  <c r="F23" i="6"/>
  <c r="J36" i="6"/>
  <c r="H22" i="6"/>
  <c r="J44" i="6"/>
  <c r="G16" i="6"/>
  <c r="Q34" i="6"/>
  <c r="D6" i="6"/>
  <c r="F15" i="6"/>
  <c r="V156" i="66"/>
  <c r="V60" i="64"/>
  <c r="V49" i="61"/>
  <c r="V145" i="62"/>
  <c r="H39" i="6"/>
  <c r="H19" i="6"/>
  <c r="J34" i="6"/>
  <c r="I24" i="6"/>
  <c r="D8" i="6"/>
  <c r="G46" i="6"/>
  <c r="E9" i="6"/>
  <c r="I13" i="6"/>
  <c r="D41" i="6"/>
  <c r="F22" i="6"/>
  <c r="E41" i="6"/>
  <c r="H23" i="6"/>
  <c r="H41" i="6"/>
  <c r="G15" i="6"/>
  <c r="X192" i="64"/>
  <c r="V156" i="61"/>
  <c r="V109" i="61"/>
  <c r="I45" i="6"/>
  <c r="I46" i="6"/>
  <c r="I30" i="6"/>
  <c r="I39" i="6"/>
  <c r="F34" i="6"/>
  <c r="G24" i="6"/>
  <c r="H33" i="6"/>
  <c r="H11" i="6"/>
  <c r="J41" i="6"/>
  <c r="I36" i="6"/>
  <c r="Q37" i="6"/>
  <c r="I16" i="63"/>
  <c r="X192" i="63"/>
  <c r="I22" i="6"/>
  <c r="F30" i="6"/>
  <c r="Q16" i="6"/>
  <c r="L20" i="63"/>
  <c r="V181" i="61"/>
  <c r="Q46" i="6"/>
  <c r="E16" i="6"/>
  <c r="J23" i="6"/>
  <c r="G23" i="6"/>
  <c r="F18" i="16"/>
  <c r="H6" i="6"/>
  <c r="F12" i="6"/>
  <c r="M16" i="63"/>
  <c r="V36" i="61"/>
  <c r="V85" i="66"/>
  <c r="G19" i="6"/>
  <c r="G33" i="6"/>
  <c r="G19" i="16"/>
  <c r="G29" i="6"/>
  <c r="E42" i="6"/>
  <c r="J18" i="16"/>
  <c r="L20" i="64"/>
  <c r="X204" i="63"/>
  <c r="X85" i="66"/>
  <c r="F24" i="6"/>
  <c r="D37" i="6"/>
  <c r="E43" i="6"/>
  <c r="D18" i="6"/>
  <c r="V48" i="63"/>
  <c r="X216" i="65"/>
  <c r="I11" i="6"/>
  <c r="F32" i="6"/>
  <c r="D16" i="6"/>
  <c r="X145" i="62"/>
  <c r="N11" i="64" l="1"/>
  <c r="N26" i="64" s="1"/>
  <c r="N22" i="64"/>
  <c r="N12" i="64" s="1"/>
  <c r="I11" i="64"/>
  <c r="L22" i="62"/>
  <c r="L12" i="62" s="1"/>
  <c r="L10" i="62"/>
  <c r="U10" i="62"/>
  <c r="Q10" i="62" s="1"/>
  <c r="K22" i="62"/>
  <c r="K12" i="62" s="1"/>
  <c r="K10" i="62"/>
  <c r="K26" i="62" s="1"/>
  <c r="O10" i="62"/>
  <c r="U5" i="63"/>
  <c r="J5" i="63"/>
  <c r="L5" i="63"/>
  <c r="U6" i="62"/>
  <c r="O6" i="62"/>
  <c r="O22" i="62"/>
  <c r="O12" i="62" s="1"/>
  <c r="I6" i="62"/>
  <c r="J6" i="62"/>
  <c r="J10" i="62"/>
  <c r="J22" i="62"/>
  <c r="J12" i="62" s="1"/>
  <c r="I22" i="62"/>
  <c r="I12" i="62" s="1"/>
  <c r="I10" i="62"/>
  <c r="M26" i="61"/>
  <c r="T5" i="65"/>
  <c r="T9" i="63"/>
  <c r="T8" i="63"/>
  <c r="K26" i="64"/>
  <c r="Q7" i="61"/>
  <c r="L20" i="6"/>
  <c r="L26" i="65"/>
  <c r="T7" i="61"/>
  <c r="Q9" i="62"/>
  <c r="L9" i="6"/>
  <c r="L22" i="6"/>
  <c r="L32" i="6"/>
  <c r="L42" i="6"/>
  <c r="L41" i="6"/>
  <c r="L18" i="6"/>
  <c r="L10" i="6"/>
  <c r="T6" i="61"/>
  <c r="Q7" i="66"/>
  <c r="Q11" i="62"/>
  <c r="Q7" i="63"/>
  <c r="I26" i="65"/>
  <c r="M26" i="66"/>
  <c r="T8" i="66"/>
  <c r="Q9" i="64"/>
  <c r="Q8" i="64"/>
  <c r="Q7" i="62"/>
  <c r="Q8" i="66"/>
  <c r="L13" i="6"/>
  <c r="Q6" i="61"/>
  <c r="O26" i="65"/>
  <c r="L19" i="6"/>
  <c r="L37" i="6"/>
  <c r="P16" i="6"/>
  <c r="P18" i="6"/>
  <c r="J8" i="16"/>
  <c r="P22" i="6"/>
  <c r="G9" i="16"/>
  <c r="P37" i="6"/>
  <c r="P9" i="6"/>
  <c r="L40" i="6"/>
  <c r="P24" i="6"/>
  <c r="P10" i="6"/>
  <c r="F8" i="16"/>
  <c r="L16" i="6"/>
  <c r="L34" i="6"/>
  <c r="H4" i="16"/>
  <c r="J7" i="16"/>
  <c r="P42" i="6"/>
  <c r="P14" i="6"/>
  <c r="D9" i="16"/>
  <c r="P40" i="6"/>
  <c r="I7" i="16"/>
  <c r="P19" i="6"/>
  <c r="L39" i="6"/>
  <c r="L33" i="6"/>
  <c r="L24" i="6"/>
  <c r="I9" i="16"/>
  <c r="P13" i="6"/>
  <c r="H5" i="16"/>
  <c r="P32" i="6"/>
  <c r="E8" i="16"/>
  <c r="P20" i="6"/>
  <c r="P39" i="6"/>
  <c r="P33" i="6"/>
  <c r="P34" i="6"/>
  <c r="Q8" i="62"/>
  <c r="T7" i="62"/>
  <c r="J26" i="64"/>
  <c r="N26" i="63"/>
  <c r="T5" i="62"/>
  <c r="N26" i="65"/>
  <c r="T9" i="62"/>
  <c r="Q7" i="64"/>
  <c r="T4" i="64"/>
  <c r="O26" i="64"/>
  <c r="T7" i="63"/>
  <c r="T8" i="62"/>
  <c r="T9" i="64"/>
  <c r="Q5" i="62"/>
  <c r="Q9" i="63"/>
  <c r="T7" i="64"/>
  <c r="Q4" i="64"/>
  <c r="O26" i="63"/>
  <c r="T7" i="66"/>
  <c r="T11" i="62"/>
  <c r="I26" i="66"/>
  <c r="T6" i="64"/>
  <c r="Q6" i="64"/>
  <c r="Q8" i="63"/>
  <c r="Q5" i="65"/>
  <c r="P46" i="6"/>
  <c r="J9" i="16"/>
  <c r="L46" i="6"/>
  <c r="J47" i="6"/>
  <c r="J23" i="16" s="1"/>
  <c r="J26" i="16" s="1"/>
  <c r="T7" i="65"/>
  <c r="Q7" i="65"/>
  <c r="P23" i="6"/>
  <c r="L23" i="6"/>
  <c r="T4" i="65"/>
  <c r="Q4" i="65"/>
  <c r="M22" i="65"/>
  <c r="M12" i="65" s="1"/>
  <c r="M6" i="65"/>
  <c r="J6" i="65"/>
  <c r="J22" i="65"/>
  <c r="J12" i="65" s="1"/>
  <c r="L6" i="6"/>
  <c r="D4" i="16"/>
  <c r="M4" i="63"/>
  <c r="K4" i="63"/>
  <c r="L10" i="63"/>
  <c r="L22" i="63"/>
  <c r="L12" i="63" s="1"/>
  <c r="U10" i="63"/>
  <c r="N5" i="61"/>
  <c r="N22" i="61"/>
  <c r="N12" i="61" s="1"/>
  <c r="J5" i="61"/>
  <c r="J22" i="61"/>
  <c r="J12" i="61" s="1"/>
  <c r="T8" i="64"/>
  <c r="P41" i="6"/>
  <c r="I5" i="64"/>
  <c r="U5" i="64"/>
  <c r="K6" i="66"/>
  <c r="L6" i="66"/>
  <c r="L26" i="66" s="1"/>
  <c r="L22" i="66"/>
  <c r="L12" i="66" s="1"/>
  <c r="U6" i="66"/>
  <c r="M6" i="63"/>
  <c r="M22" i="63"/>
  <c r="M12" i="63" s="1"/>
  <c r="I6" i="63"/>
  <c r="I22" i="63"/>
  <c r="I12" i="63" s="1"/>
  <c r="K11" i="63"/>
  <c r="K22" i="63"/>
  <c r="K12" i="63" s="1"/>
  <c r="U11" i="63"/>
  <c r="M26" i="62"/>
  <c r="I6" i="16"/>
  <c r="L15" i="6"/>
  <c r="Q4" i="62"/>
  <c r="N26" i="62"/>
  <c r="T4" i="62"/>
  <c r="P15" i="6"/>
  <c r="L10" i="64"/>
  <c r="I22" i="64"/>
  <c r="I12" i="64" s="1"/>
  <c r="I10" i="64"/>
  <c r="U10" i="64"/>
  <c r="N5" i="66"/>
  <c r="N22" i="66"/>
  <c r="N12" i="66" s="1"/>
  <c r="O5" i="66"/>
  <c r="O22" i="66"/>
  <c r="O12" i="66" s="1"/>
  <c r="L4" i="61"/>
  <c r="L22" i="61"/>
  <c r="L12" i="61" s="1"/>
  <c r="I22" i="61"/>
  <c r="I12" i="61" s="1"/>
  <c r="I4" i="61"/>
  <c r="L11" i="64"/>
  <c r="L22" i="64"/>
  <c r="L12" i="64" s="1"/>
  <c r="M11" i="64"/>
  <c r="M22" i="64"/>
  <c r="M12" i="64" s="1"/>
  <c r="U11" i="64"/>
  <c r="H6" i="16"/>
  <c r="H25" i="6"/>
  <c r="H22" i="16" s="1"/>
  <c r="H37" i="16" s="1"/>
  <c r="E4" i="16"/>
  <c r="P6" i="6"/>
  <c r="T4" i="66"/>
  <c r="J26" i="66"/>
  <c r="K11" i="16"/>
  <c r="K21" i="16" s="1"/>
  <c r="K27" i="16" s="1"/>
  <c r="K26" i="16"/>
  <c r="K25" i="16"/>
  <c r="C109" i="61"/>
  <c r="T109" i="61"/>
  <c r="C49" i="61"/>
  <c r="T60" i="64"/>
  <c r="C192" i="64"/>
  <c r="C217" i="64"/>
  <c r="T85" i="66"/>
  <c r="C108" i="66"/>
  <c r="T145" i="62"/>
  <c r="T204" i="63"/>
  <c r="T192" i="63"/>
  <c r="T144" i="65"/>
  <c r="T84" i="65"/>
  <c r="K84" i="65" s="1"/>
  <c r="T156" i="66"/>
  <c r="T48" i="63"/>
  <c r="J48" i="63" s="1"/>
  <c r="U4" i="63" s="1"/>
  <c r="C60" i="64"/>
  <c r="T60" i="66"/>
  <c r="K60" i="66" s="1"/>
  <c r="C156" i="61"/>
  <c r="C216" i="65"/>
  <c r="C85" i="66"/>
  <c r="C145" i="62"/>
  <c r="C204" i="63"/>
  <c r="C192" i="63"/>
  <c r="T84" i="63"/>
  <c r="J84" i="63" s="1"/>
  <c r="C144" i="65"/>
  <c r="C156" i="66"/>
  <c r="T181" i="61"/>
  <c r="T60" i="61"/>
  <c r="O60" i="61" s="1"/>
  <c r="T36" i="61"/>
  <c r="K36" i="61" s="1"/>
  <c r="T192" i="64"/>
  <c r="T216" i="65"/>
  <c r="T49" i="61"/>
  <c r="C84" i="63"/>
  <c r="C48" i="63"/>
  <c r="C181" i="61"/>
  <c r="C60" i="61"/>
  <c r="C60" i="66"/>
  <c r="C36" i="61"/>
  <c r="T156" i="61"/>
  <c r="T217" i="64"/>
  <c r="T108" i="66"/>
  <c r="AE193" i="63"/>
  <c r="AD193" i="63"/>
  <c r="AD145" i="65"/>
  <c r="AE145" i="65"/>
  <c r="AE85" i="65"/>
  <c r="AD85" i="65"/>
  <c r="AD157" i="66"/>
  <c r="AE157" i="66"/>
  <c r="AE49" i="63"/>
  <c r="AD49" i="63"/>
  <c r="AE61" i="66"/>
  <c r="AD61" i="66"/>
  <c r="AD37" i="61"/>
  <c r="AE37" i="61"/>
  <c r="AE85" i="63"/>
  <c r="AD85" i="63"/>
  <c r="AD61" i="61"/>
  <c r="AE61" i="61"/>
  <c r="AD193" i="64"/>
  <c r="AE193" i="64"/>
  <c r="AD61" i="64"/>
  <c r="AE61" i="64"/>
  <c r="AD157" i="61"/>
  <c r="AE157" i="61"/>
  <c r="AE109" i="66"/>
  <c r="AD109" i="66"/>
  <c r="AD205" i="63"/>
  <c r="AE205" i="63"/>
  <c r="AD217" i="65"/>
  <c r="AE217" i="65"/>
  <c r="I44" i="6"/>
  <c r="V193" i="64"/>
  <c r="G35" i="6"/>
  <c r="X217" i="65"/>
  <c r="J14" i="16"/>
  <c r="I7" i="6"/>
  <c r="H45" i="6"/>
  <c r="I12" i="6"/>
  <c r="V85" i="65"/>
  <c r="D15" i="16"/>
  <c r="F36" i="6"/>
  <c r="I18" i="16"/>
  <c r="Q21" i="6"/>
  <c r="J21" i="6"/>
  <c r="J17" i="6"/>
  <c r="E21" i="6"/>
  <c r="K16" i="65"/>
  <c r="G15" i="16"/>
  <c r="X61" i="64"/>
  <c r="X205" i="63"/>
  <c r="V157" i="66"/>
  <c r="D11" i="6"/>
  <c r="D44" i="6"/>
  <c r="F16" i="16"/>
  <c r="E30" i="6"/>
  <c r="J16" i="16"/>
  <c r="E16" i="16"/>
  <c r="E19" i="16"/>
  <c r="G8" i="6"/>
  <c r="H18" i="16"/>
  <c r="I15" i="16"/>
  <c r="X61" i="61"/>
  <c r="H19" i="16"/>
  <c r="D38" i="6"/>
  <c r="D43" i="6"/>
  <c r="Q44" i="6"/>
  <c r="X157" i="61"/>
  <c r="G17" i="16"/>
  <c r="V61" i="66"/>
  <c r="E12" i="6"/>
  <c r="G43" i="6"/>
  <c r="H44" i="6"/>
  <c r="V217" i="65"/>
  <c r="V157" i="61"/>
  <c r="X85" i="65"/>
  <c r="X157" i="66"/>
  <c r="G18" i="16"/>
  <c r="Q8" i="6"/>
  <c r="I14" i="16"/>
  <c r="V49" i="63"/>
  <c r="D31" i="6"/>
  <c r="F8" i="6"/>
  <c r="X193" i="64"/>
  <c r="V205" i="63"/>
  <c r="F17" i="16"/>
  <c r="V61" i="61"/>
  <c r="Q30" i="6"/>
  <c r="E17" i="6"/>
  <c r="O15" i="61"/>
  <c r="X109" i="66"/>
  <c r="H17" i="16"/>
  <c r="V193" i="63"/>
  <c r="F29" i="6"/>
  <c r="V145" i="65"/>
  <c r="V61" i="64"/>
  <c r="X49" i="63"/>
  <c r="X37" i="61"/>
  <c r="E15" i="16"/>
  <c r="V109" i="66"/>
  <c r="Q36" i="6"/>
  <c r="Q35" i="6"/>
  <c r="X85" i="63"/>
  <c r="G16" i="16"/>
  <c r="F21" i="6"/>
  <c r="G30" i="6"/>
  <c r="D17" i="6"/>
  <c r="D16" i="16"/>
  <c r="Q29" i="6"/>
  <c r="H31" i="6"/>
  <c r="X193" i="63"/>
  <c r="G14" i="16"/>
  <c r="X61" i="66"/>
  <c r="J14" i="63"/>
  <c r="V85" i="63"/>
  <c r="E45" i="6"/>
  <c r="K15" i="66"/>
  <c r="X145" i="65"/>
  <c r="H29" i="6"/>
  <c r="G21" i="6"/>
  <c r="Q17" i="6"/>
  <c r="D21" i="6"/>
  <c r="D18" i="16"/>
  <c r="Q43" i="6"/>
  <c r="G11" i="6"/>
  <c r="J7" i="6"/>
  <c r="J16" i="63"/>
  <c r="Q38" i="6"/>
  <c r="K14" i="61"/>
  <c r="G44" i="6"/>
  <c r="D17" i="16"/>
  <c r="V37" i="61"/>
  <c r="I8" i="16" l="1"/>
  <c r="I47" i="6"/>
  <c r="I23" i="16" s="1"/>
  <c r="I42" i="16" s="1"/>
  <c r="U12" i="62"/>
  <c r="L21" i="6"/>
  <c r="G6" i="16"/>
  <c r="L26" i="62"/>
  <c r="L30" i="6"/>
  <c r="F6" i="16"/>
  <c r="O26" i="62"/>
  <c r="Q5" i="63"/>
  <c r="P30" i="6"/>
  <c r="T5" i="63"/>
  <c r="L6" i="16"/>
  <c r="L17" i="6"/>
  <c r="J26" i="62"/>
  <c r="Q6" i="62"/>
  <c r="J6" i="16"/>
  <c r="T6" i="62"/>
  <c r="P17" i="6"/>
  <c r="P21" i="6"/>
  <c r="D6" i="16"/>
  <c r="E6" i="16"/>
  <c r="I26" i="62"/>
  <c r="T10" i="62"/>
  <c r="J42" i="16"/>
  <c r="K22" i="65"/>
  <c r="K12" i="65" s="1"/>
  <c r="K6" i="65"/>
  <c r="T6" i="65" s="1"/>
  <c r="U6" i="65"/>
  <c r="Q6" i="65" s="1"/>
  <c r="H9" i="16"/>
  <c r="M26" i="65"/>
  <c r="E9" i="16"/>
  <c r="J26" i="65"/>
  <c r="J4" i="63"/>
  <c r="T4" i="63" s="1"/>
  <c r="L29" i="6"/>
  <c r="Q4" i="63"/>
  <c r="L35" i="6"/>
  <c r="G7" i="16"/>
  <c r="P35" i="6"/>
  <c r="Q10" i="63"/>
  <c r="T10" i="63"/>
  <c r="L26" i="63"/>
  <c r="O5" i="61"/>
  <c r="T5" i="61" s="1"/>
  <c r="O22" i="61"/>
  <c r="O12" i="61" s="1"/>
  <c r="U5" i="61"/>
  <c r="I5" i="16"/>
  <c r="N26" i="61"/>
  <c r="E5" i="16"/>
  <c r="E25" i="6"/>
  <c r="E22" i="16" s="1"/>
  <c r="E37" i="16" s="1"/>
  <c r="J26" i="61"/>
  <c r="I26" i="16"/>
  <c r="L38" i="6"/>
  <c r="P38" i="6"/>
  <c r="Q5" i="64"/>
  <c r="T5" i="64"/>
  <c r="G4" i="16"/>
  <c r="L8" i="6"/>
  <c r="P8" i="6"/>
  <c r="Q6" i="66"/>
  <c r="T6" i="66"/>
  <c r="J6" i="63"/>
  <c r="T6" i="63" s="1"/>
  <c r="J22" i="63"/>
  <c r="J12" i="63" s="1"/>
  <c r="U6" i="63"/>
  <c r="U12" i="63" s="1"/>
  <c r="H7" i="16"/>
  <c r="M26" i="63"/>
  <c r="D7" i="16"/>
  <c r="I26" i="63"/>
  <c r="P36" i="6"/>
  <c r="L36" i="6"/>
  <c r="F7" i="16"/>
  <c r="T11" i="63"/>
  <c r="K26" i="63"/>
  <c r="Q11" i="63"/>
  <c r="L43" i="6"/>
  <c r="P43" i="6"/>
  <c r="D47" i="6"/>
  <c r="D23" i="16" s="1"/>
  <c r="D8" i="16"/>
  <c r="Q10" i="64"/>
  <c r="T10" i="64"/>
  <c r="I26" i="64"/>
  <c r="K5" i="66"/>
  <c r="T5" i="66" s="1"/>
  <c r="K22" i="66"/>
  <c r="K12" i="66" s="1"/>
  <c r="U5" i="66"/>
  <c r="Q5" i="66" s="1"/>
  <c r="I4" i="16"/>
  <c r="I25" i="6"/>
  <c r="I22" i="16" s="1"/>
  <c r="N26" i="66"/>
  <c r="J4" i="16"/>
  <c r="O26" i="66"/>
  <c r="K22" i="61"/>
  <c r="K12" i="61" s="1"/>
  <c r="K4" i="61"/>
  <c r="T4" i="61" s="1"/>
  <c r="U4" i="61"/>
  <c r="G5" i="16"/>
  <c r="G25" i="6"/>
  <c r="G22" i="16" s="1"/>
  <c r="G37" i="16" s="1"/>
  <c r="L26" i="61"/>
  <c r="D25" i="6"/>
  <c r="D22" i="16" s="1"/>
  <c r="D37" i="16" s="1"/>
  <c r="D5" i="16"/>
  <c r="I26" i="61"/>
  <c r="G8" i="16"/>
  <c r="G47" i="6"/>
  <c r="G23" i="16" s="1"/>
  <c r="L26" i="64"/>
  <c r="L44" i="6"/>
  <c r="L8" i="16"/>
  <c r="H8" i="16"/>
  <c r="P44" i="6"/>
  <c r="H47" i="6"/>
  <c r="H23" i="16" s="1"/>
  <c r="Q11" i="64"/>
  <c r="U12" i="64"/>
  <c r="M26" i="64"/>
  <c r="T11" i="64"/>
  <c r="H25" i="16"/>
  <c r="K32" i="16"/>
  <c r="T61" i="64"/>
  <c r="C37" i="61"/>
  <c r="C157" i="66"/>
  <c r="T193" i="64"/>
  <c r="T85" i="63"/>
  <c r="C49" i="63"/>
  <c r="C217" i="65"/>
  <c r="T205" i="63"/>
  <c r="T157" i="61"/>
  <c r="C193" i="64"/>
  <c r="T61" i="66"/>
  <c r="T49" i="63"/>
  <c r="C145" i="65"/>
  <c r="C109" i="66"/>
  <c r="C85" i="63"/>
  <c r="T217" i="65"/>
  <c r="C61" i="64"/>
  <c r="T145" i="65"/>
  <c r="C205" i="63"/>
  <c r="C157" i="61"/>
  <c r="T61" i="61"/>
  <c r="T37" i="61"/>
  <c r="T157" i="66"/>
  <c r="C193" i="63"/>
  <c r="T85" i="65"/>
  <c r="T193" i="63"/>
  <c r="C61" i="61"/>
  <c r="T109" i="66"/>
  <c r="C61" i="66"/>
  <c r="E17" i="16"/>
  <c r="Q31" i="6"/>
  <c r="F19" i="16"/>
  <c r="F15" i="16"/>
  <c r="Q12" i="6"/>
  <c r="E31" i="6"/>
  <c r="Q7" i="6"/>
  <c r="Q45" i="6"/>
  <c r="F14" i="16"/>
  <c r="J15" i="16"/>
  <c r="Q11" i="6"/>
  <c r="E29" i="6"/>
  <c r="F45" i="6"/>
  <c r="F11" i="6"/>
  <c r="F7" i="6"/>
  <c r="J12" i="6"/>
  <c r="L9" i="16" l="1"/>
  <c r="L45" i="6"/>
  <c r="P45" i="6"/>
  <c r="F47" i="6"/>
  <c r="F23" i="16" s="1"/>
  <c r="F42" i="16" s="1"/>
  <c r="F9" i="16"/>
  <c r="U12" i="65"/>
  <c r="K26" i="65"/>
  <c r="P29" i="6"/>
  <c r="L12" i="6"/>
  <c r="J5" i="16"/>
  <c r="J11" i="16" s="1"/>
  <c r="J21" i="16" s="1"/>
  <c r="J27" i="16" s="1"/>
  <c r="P12" i="6"/>
  <c r="J25" i="6"/>
  <c r="J22" i="16" s="1"/>
  <c r="J25" i="16" s="1"/>
  <c r="I11" i="16"/>
  <c r="I21" i="16" s="1"/>
  <c r="I32" i="16" s="1"/>
  <c r="Q5" i="61"/>
  <c r="O26" i="61"/>
  <c r="E25" i="16"/>
  <c r="D11" i="16"/>
  <c r="D21" i="16" s="1"/>
  <c r="D27" i="16" s="1"/>
  <c r="G11" i="16"/>
  <c r="G21" i="16" s="1"/>
  <c r="G27" i="16" s="1"/>
  <c r="L7" i="16"/>
  <c r="L31" i="6"/>
  <c r="E7" i="16"/>
  <c r="E11" i="16" s="1"/>
  <c r="E21" i="16" s="1"/>
  <c r="E27" i="16" s="1"/>
  <c r="E47" i="6"/>
  <c r="E23" i="16" s="1"/>
  <c r="P31" i="6"/>
  <c r="H11" i="16"/>
  <c r="H21" i="16" s="1"/>
  <c r="H27" i="16" s="1"/>
  <c r="Q6" i="63"/>
  <c r="J26" i="63"/>
  <c r="D26" i="16"/>
  <c r="D42" i="16"/>
  <c r="L4" i="16"/>
  <c r="L7" i="6"/>
  <c r="F4" i="16"/>
  <c r="P7" i="6"/>
  <c r="U12" i="66"/>
  <c r="K26" i="66"/>
  <c r="I37" i="16"/>
  <c r="I25" i="16"/>
  <c r="L5" i="16"/>
  <c r="L11" i="6"/>
  <c r="F25" i="6"/>
  <c r="F22" i="16" s="1"/>
  <c r="P11" i="6"/>
  <c r="F5" i="16"/>
  <c r="Q4" i="61"/>
  <c r="K26" i="61"/>
  <c r="U12" i="61"/>
  <c r="G25" i="16"/>
  <c r="D25" i="16"/>
  <c r="G42" i="16"/>
  <c r="G26" i="16"/>
  <c r="H26" i="16"/>
  <c r="H42" i="16"/>
  <c r="I41" i="16" l="1"/>
  <c r="F26" i="16"/>
  <c r="P47" i="6"/>
  <c r="G48" i="6" s="1"/>
  <c r="J32" i="16"/>
  <c r="I27" i="16"/>
  <c r="K36" i="16"/>
  <c r="J37" i="16"/>
  <c r="D32" i="16"/>
  <c r="J41" i="16"/>
  <c r="E41" i="16"/>
  <c r="D41" i="16"/>
  <c r="G41" i="16"/>
  <c r="G32" i="16"/>
  <c r="F41" i="16"/>
  <c r="H41" i="16"/>
  <c r="K41" i="16"/>
  <c r="H32" i="16"/>
  <c r="E42" i="16"/>
  <c r="E26" i="16"/>
  <c r="E32" i="16"/>
  <c r="P25" i="6"/>
  <c r="G26" i="6" s="1"/>
  <c r="F11" i="16"/>
  <c r="F21" i="16" s="1"/>
  <c r="I31" i="16" s="1"/>
  <c r="H36" i="16"/>
  <c r="F37" i="16"/>
  <c r="F25" i="16"/>
  <c r="E34" i="16" s="1"/>
  <c r="G36" i="16"/>
  <c r="E36" i="16"/>
  <c r="D36" i="16"/>
  <c r="F36" i="16"/>
  <c r="I36" i="16"/>
  <c r="J36" i="16"/>
  <c r="H39" i="16" l="1"/>
  <c r="I39" i="16"/>
  <c r="G39" i="16"/>
  <c r="J39" i="16"/>
  <c r="D39" i="16"/>
  <c r="E39" i="16"/>
  <c r="K39" i="16"/>
  <c r="F39" i="16"/>
  <c r="F32" i="16"/>
  <c r="E31" i="16"/>
  <c r="F54" i="16"/>
  <c r="B53" i="68" s="1"/>
  <c r="K31" i="16"/>
  <c r="J31" i="16"/>
  <c r="D31" i="16"/>
  <c r="H31" i="16"/>
  <c r="F27" i="16"/>
  <c r="E29" i="16" s="1"/>
  <c r="F31" i="16"/>
  <c r="G31" i="16"/>
  <c r="G34" i="16"/>
  <c r="H34" i="16"/>
  <c r="J34" i="16"/>
  <c r="F34" i="16"/>
  <c r="I34" i="16"/>
  <c r="K34" i="16"/>
  <c r="D34" i="16"/>
  <c r="I61" i="16" l="1"/>
  <c r="D33" i="68" s="1"/>
  <c r="G64" i="16"/>
  <c r="B36" i="68" s="1"/>
  <c r="G61" i="16"/>
  <c r="B33" i="68" s="1"/>
  <c r="I63" i="16"/>
  <c r="D35" i="68" s="1"/>
  <c r="H63" i="16"/>
  <c r="C35" i="68" s="1"/>
  <c r="G63" i="16"/>
  <c r="B35" i="68" s="1"/>
  <c r="I60" i="16"/>
  <c r="D32" i="68" s="1"/>
  <c r="G62" i="16"/>
  <c r="B34" i="68" s="1"/>
  <c r="H59" i="16"/>
  <c r="C31" i="68" s="1"/>
  <c r="I64" i="16"/>
  <c r="D36" i="68" s="1"/>
  <c r="H64" i="16"/>
  <c r="C36" i="68" s="1"/>
  <c r="G58" i="16"/>
  <c r="B30" i="68" s="1"/>
  <c r="H58" i="16"/>
  <c r="C30" i="68" s="1"/>
  <c r="H61" i="16"/>
  <c r="C33" i="68" s="1"/>
  <c r="H62" i="16"/>
  <c r="C34" i="68" s="1"/>
  <c r="H60" i="16"/>
  <c r="C32" i="68" s="1"/>
  <c r="I59" i="16"/>
  <c r="D31" i="68" s="1"/>
  <c r="I62" i="16"/>
  <c r="D34" i="68" s="1"/>
  <c r="I58" i="16"/>
  <c r="D30" i="68" s="1"/>
  <c r="G59" i="16"/>
  <c r="B31" i="68" s="1"/>
  <c r="G60" i="16"/>
  <c r="B32" i="68" s="1"/>
  <c r="K29" i="16"/>
  <c r="G29" i="16"/>
  <c r="F29" i="16"/>
  <c r="J29" i="16"/>
  <c r="D29" i="16"/>
  <c r="H29" i="16"/>
  <c r="I29" i="16"/>
  <c r="C63" i="16"/>
  <c r="B22" i="68" s="1"/>
  <c r="C60" i="16"/>
  <c r="B19" i="68" s="1"/>
  <c r="D60" i="16"/>
  <c r="C19" i="68" s="1"/>
  <c r="E60" i="16"/>
  <c r="D19" i="68" s="1"/>
  <c r="E58" i="16"/>
  <c r="D17" i="68" s="1"/>
  <c r="C62" i="16"/>
  <c r="B21" i="68" s="1"/>
  <c r="D62" i="16"/>
  <c r="C21" i="68" s="1"/>
  <c r="D61" i="16"/>
  <c r="C20" i="68" s="1"/>
  <c r="E59" i="16"/>
  <c r="D18" i="68" s="1"/>
  <c r="D59" i="16"/>
  <c r="C18" i="68" s="1"/>
  <c r="C61" i="16"/>
  <c r="B20" i="68" s="1"/>
  <c r="E63" i="16"/>
  <c r="D22" i="68" s="1"/>
  <c r="C59" i="16"/>
  <c r="B18" i="68" s="1"/>
  <c r="C58" i="16"/>
  <c r="B17" i="68" s="1"/>
  <c r="E62" i="16"/>
  <c r="D21" i="68" s="1"/>
  <c r="D58" i="16"/>
  <c r="C17" i="68" s="1"/>
  <c r="C64" i="16"/>
  <c r="B23" i="68" s="1"/>
  <c r="D64" i="16"/>
  <c r="C23" i="68" s="1"/>
  <c r="E61" i="16"/>
  <c r="D20" i="68" s="1"/>
  <c r="D63" i="16"/>
  <c r="C22" i="68" s="1"/>
  <c r="E64" i="16"/>
  <c r="D23" i="68" s="1"/>
  <c r="H46" i="16" l="1"/>
  <c r="D5" i="68" s="1"/>
  <c r="F48" i="16"/>
  <c r="C7" i="68" s="1"/>
  <c r="C46" i="68" s="1"/>
  <c r="D46" i="68" s="1"/>
  <c r="F51" i="16"/>
  <c r="C10" i="68" s="1"/>
  <c r="C49" i="68" s="1"/>
  <c r="D49" i="68" s="1"/>
  <c r="F50" i="16"/>
  <c r="C9" i="68" s="1"/>
  <c r="C48" i="68" s="1"/>
  <c r="D48" i="68" s="1"/>
  <c r="E45" i="16"/>
  <c r="B4" i="68" s="1"/>
  <c r="F45" i="16"/>
  <c r="C4" i="68" s="1"/>
  <c r="C43" i="68" s="1"/>
  <c r="D43" i="68" s="1"/>
  <c r="E50" i="16"/>
  <c r="B9" i="68" s="1"/>
  <c r="E49" i="16"/>
  <c r="B8" i="68" s="1"/>
  <c r="H50" i="16"/>
  <c r="D9" i="68" s="1"/>
  <c r="H45" i="16"/>
  <c r="D4" i="68" s="1"/>
  <c r="F52" i="16"/>
  <c r="C11" i="68" s="1"/>
  <c r="C50" i="68" s="1"/>
  <c r="D50" i="68" s="1"/>
  <c r="H51" i="16"/>
  <c r="D10" i="68" s="1"/>
  <c r="E48" i="16"/>
  <c r="B7" i="68" s="1"/>
  <c r="E52" i="16"/>
  <c r="B11" i="68" s="1"/>
  <c r="H47" i="16"/>
  <c r="D6" i="68" s="1"/>
  <c r="F49" i="16"/>
  <c r="C8" i="68" s="1"/>
  <c r="C47" i="68" s="1"/>
  <c r="D47" i="68" s="1"/>
  <c r="E46" i="16"/>
  <c r="B5" i="68" s="1"/>
  <c r="F47" i="16"/>
  <c r="C6" i="68" s="1"/>
  <c r="C45" i="68" s="1"/>
  <c r="D45" i="68" s="1"/>
  <c r="E47" i="16"/>
  <c r="B6" i="68" s="1"/>
  <c r="H52" i="16"/>
  <c r="D11" i="68" s="1"/>
  <c r="H48" i="16"/>
  <c r="D7" i="68" s="1"/>
  <c r="H49" i="16"/>
  <c r="D8" i="68" s="1"/>
  <c r="E51" i="16"/>
  <c r="B10" i="68" s="1"/>
  <c r="F46" i="16"/>
  <c r="C5" i="68" s="1"/>
  <c r="C44" i="68" s="1"/>
  <c r="D44" i="68" s="1"/>
</calcChain>
</file>

<file path=xl/sharedStrings.xml><?xml version="1.0" encoding="utf-8"?>
<sst xmlns="http://schemas.openxmlformats.org/spreadsheetml/2006/main" count="8736" uniqueCount="2174">
  <si>
    <t>Long</t>
  </si>
  <si>
    <t>Benjamin</t>
  </si>
  <si>
    <t>Morley</t>
  </si>
  <si>
    <t>Winn</t>
  </si>
  <si>
    <t>Haslam</t>
  </si>
  <si>
    <t>Hassan</t>
  </si>
  <si>
    <t>O'Donnell</t>
  </si>
  <si>
    <t>Sykes</t>
  </si>
  <si>
    <t>Beech</t>
  </si>
  <si>
    <t>Cameron</t>
  </si>
  <si>
    <t>Jack</t>
  </si>
  <si>
    <t>Delaney</t>
  </si>
  <si>
    <t>Carney</t>
  </si>
  <si>
    <t>Craig</t>
  </si>
  <si>
    <t>Hartwell</t>
  </si>
  <si>
    <t>Leonard</t>
  </si>
  <si>
    <t>Barrett</t>
  </si>
  <si>
    <t>Brough</t>
  </si>
  <si>
    <t>Moran</t>
  </si>
  <si>
    <t>Osbourne</t>
  </si>
  <si>
    <t>Collier</t>
  </si>
  <si>
    <t>Crane</t>
  </si>
  <si>
    <t>Harman</t>
  </si>
  <si>
    <t>Athlete</t>
  </si>
  <si>
    <t>No.</t>
  </si>
  <si>
    <t>Event</t>
  </si>
  <si>
    <t>Pos</t>
  </si>
  <si>
    <t>Perf.</t>
  </si>
  <si>
    <t>Position</t>
  </si>
  <si>
    <t>100m</t>
  </si>
  <si>
    <t>200m</t>
  </si>
  <si>
    <t>400m</t>
  </si>
  <si>
    <t>800m</t>
  </si>
  <si>
    <t>1500m</t>
  </si>
  <si>
    <t>3000m</t>
  </si>
  <si>
    <t>400m H</t>
  </si>
  <si>
    <t>Long Jump</t>
  </si>
  <si>
    <t>Triple Jump</t>
  </si>
  <si>
    <t>Pole Vault</t>
  </si>
  <si>
    <t>Discus</t>
  </si>
  <si>
    <t>Hammer</t>
  </si>
  <si>
    <t>Javelin</t>
  </si>
  <si>
    <t>4x100m</t>
  </si>
  <si>
    <t>4x400m</t>
  </si>
  <si>
    <t>A</t>
  </si>
  <si>
    <t>B</t>
  </si>
  <si>
    <t>Total</t>
  </si>
  <si>
    <t>High Jump</t>
  </si>
  <si>
    <t>Shot Putt</t>
  </si>
  <si>
    <t>Date</t>
  </si>
  <si>
    <t>Division</t>
  </si>
  <si>
    <t>Venue</t>
  </si>
  <si>
    <t>Promoter</t>
  </si>
  <si>
    <t>Worksheet</t>
  </si>
  <si>
    <t>Officials</t>
  </si>
  <si>
    <t>Team</t>
  </si>
  <si>
    <t>Points</t>
  </si>
  <si>
    <t>Timekeeper</t>
  </si>
  <si>
    <t>Track</t>
  </si>
  <si>
    <t>Field</t>
  </si>
  <si>
    <t>Penalties</t>
  </si>
  <si>
    <t>Other Adjustments</t>
  </si>
  <si>
    <t>Adjustment Notes</t>
  </si>
  <si>
    <t xml:space="preserve">Total Officials </t>
  </si>
  <si>
    <t>Details</t>
  </si>
  <si>
    <t>Grand Total</t>
  </si>
  <si>
    <t>Version</t>
  </si>
  <si>
    <t>MCAA</t>
  </si>
  <si>
    <t>3000m walk</t>
  </si>
  <si>
    <t>100m H</t>
  </si>
  <si>
    <t>Club</t>
  </si>
  <si>
    <t>Wind Speed</t>
  </si>
  <si>
    <t>m/s</t>
  </si>
  <si>
    <t>2000m s/c</t>
  </si>
  <si>
    <t>Program Version</t>
  </si>
  <si>
    <t xml:space="preserve"> </t>
  </si>
  <si>
    <t>Event List</t>
  </si>
  <si>
    <t>A string</t>
  </si>
  <si>
    <t>B string</t>
  </si>
  <si>
    <t>Data Validation row</t>
  </si>
  <si>
    <t>Equiv A/B string</t>
  </si>
  <si>
    <t>DNS</t>
  </si>
  <si>
    <t xml:space="preserve">count num of  </t>
  </si>
  <si>
    <t>Team name</t>
  </si>
  <si>
    <t>Remove #NA</t>
  </si>
  <si>
    <t>Col AC is Hard coded</t>
  </si>
  <si>
    <t>I</t>
  </si>
  <si>
    <t>J</t>
  </si>
  <si>
    <t>K</t>
  </si>
  <si>
    <t>L</t>
  </si>
  <si>
    <t>M</t>
  </si>
  <si>
    <t>N</t>
  </si>
  <si>
    <t>O</t>
  </si>
  <si>
    <t>P</t>
  </si>
  <si>
    <t>wind speed</t>
  </si>
  <si>
    <t>Senior Women</t>
  </si>
  <si>
    <t>LOCKED</t>
  </si>
  <si>
    <t>UNLOCKED</t>
  </si>
  <si>
    <t/>
  </si>
  <si>
    <t>I12</t>
  </si>
  <si>
    <t>Plain total</t>
  </si>
  <si>
    <t>Offset</t>
  </si>
  <si>
    <t>Offset total</t>
  </si>
  <si>
    <t>Plain Ranking</t>
  </si>
  <si>
    <t>Club name</t>
  </si>
  <si>
    <t>Relays</t>
  </si>
  <si>
    <t>J12</t>
  </si>
  <si>
    <t>K12</t>
  </si>
  <si>
    <t>L12</t>
  </si>
  <si>
    <t>M12</t>
  </si>
  <si>
    <t>N12</t>
  </si>
  <si>
    <t>O12</t>
  </si>
  <si>
    <t>P12</t>
  </si>
  <si>
    <t>SURNAME</t>
  </si>
  <si>
    <t>FIRST_NAME</t>
  </si>
  <si>
    <t>MEMBERSHIP</t>
  </si>
  <si>
    <t>SEX</t>
  </si>
  <si>
    <t>DATE_(B)</t>
  </si>
  <si>
    <t>NAME_OF_CLUB</t>
  </si>
  <si>
    <t>CLUB_NO</t>
  </si>
  <si>
    <t>F</t>
  </si>
  <si>
    <t>Brown</t>
  </si>
  <si>
    <t>Clarke</t>
  </si>
  <si>
    <t>Davies</t>
  </si>
  <si>
    <t>Evans</t>
  </si>
  <si>
    <t>Harrison</t>
  </si>
  <si>
    <t>Haywood</t>
  </si>
  <si>
    <t>Lewis</t>
  </si>
  <si>
    <t>Morant</t>
  </si>
  <si>
    <t>Reynolds</t>
  </si>
  <si>
    <t>Talbot</t>
  </si>
  <si>
    <t>Thomas</t>
  </si>
  <si>
    <t>Mould</t>
  </si>
  <si>
    <t>Ward</t>
  </si>
  <si>
    <t>Williams</t>
  </si>
  <si>
    <t>Harris</t>
  </si>
  <si>
    <t>Taylor</t>
  </si>
  <si>
    <t>Wilson</t>
  </si>
  <si>
    <t>Anderson</t>
  </si>
  <si>
    <t>Bartlett</t>
  </si>
  <si>
    <t>Smith</t>
  </si>
  <si>
    <t>Adkins</t>
  </si>
  <si>
    <t>Sanders</t>
  </si>
  <si>
    <t>Robinson</t>
  </si>
  <si>
    <t>Wright</t>
  </si>
  <si>
    <t>Campbell</t>
  </si>
  <si>
    <t>Greenwood</t>
  </si>
  <si>
    <t>Morris</t>
  </si>
  <si>
    <t>Nelson</t>
  </si>
  <si>
    <t>Watson</t>
  </si>
  <si>
    <t>Lambert</t>
  </si>
  <si>
    <t>Rayment</t>
  </si>
  <si>
    <t>Murray</t>
  </si>
  <si>
    <t>King</t>
  </si>
  <si>
    <t>Cook</t>
  </si>
  <si>
    <t>Allen</t>
  </si>
  <si>
    <t>Johnson</t>
  </si>
  <si>
    <t>Wheeler</t>
  </si>
  <si>
    <t>White</t>
  </si>
  <si>
    <t>Donald</t>
  </si>
  <si>
    <t>Gardner</t>
  </si>
  <si>
    <t>Lynch</t>
  </si>
  <si>
    <t>Turner</t>
  </si>
  <si>
    <t>Perry</t>
  </si>
  <si>
    <t>Frost</t>
  </si>
  <si>
    <t>Beverley</t>
  </si>
  <si>
    <t>Stephens</t>
  </si>
  <si>
    <t>Cox</t>
  </si>
  <si>
    <t>Russell</t>
  </si>
  <si>
    <t>Millard</t>
  </si>
  <si>
    <t>Moore</t>
  </si>
  <si>
    <t>Tanner</t>
  </si>
  <si>
    <t>Freeman</t>
  </si>
  <si>
    <t>Sutton</t>
  </si>
  <si>
    <t>James</t>
  </si>
  <si>
    <t>Massey</t>
  </si>
  <si>
    <t>Hodgson</t>
  </si>
  <si>
    <t>Holder</t>
  </si>
  <si>
    <t>Hawkins</t>
  </si>
  <si>
    <t>Wood</t>
  </si>
  <si>
    <t>Edwards</t>
  </si>
  <si>
    <t>Events</t>
  </si>
  <si>
    <t>Summary</t>
  </si>
  <si>
    <t>Totals</t>
  </si>
  <si>
    <t>Declarations</t>
  </si>
  <si>
    <t>Boulter</t>
  </si>
  <si>
    <t>Cooper</t>
  </si>
  <si>
    <t>Jones</t>
  </si>
  <si>
    <t>Knight</t>
  </si>
  <si>
    <t>Owen</t>
  </si>
  <si>
    <t>Pearce</t>
  </si>
  <si>
    <t>Bailey</t>
  </si>
  <si>
    <t>Barry</t>
  </si>
  <si>
    <t>Carter</t>
  </si>
  <si>
    <t>Cope</t>
  </si>
  <si>
    <t>Green</t>
  </si>
  <si>
    <t>Henry</t>
  </si>
  <si>
    <t>Jackson</t>
  </si>
  <si>
    <t>Lloyd</t>
  </si>
  <si>
    <t>Mountford</t>
  </si>
  <si>
    <t>Roberts</t>
  </si>
  <si>
    <t>Stevens</t>
  </si>
  <si>
    <t>Webb</t>
  </si>
  <si>
    <t>Adams</t>
  </si>
  <si>
    <t>Charlton</t>
  </si>
  <si>
    <t>Cole</t>
  </si>
  <si>
    <t>Cunningham</t>
  </si>
  <si>
    <t>Hall</t>
  </si>
  <si>
    <t>Lawton</t>
  </si>
  <si>
    <t>Lumley</t>
  </si>
  <si>
    <t>McDonald</t>
  </si>
  <si>
    <t>Parker</t>
  </si>
  <si>
    <t>Richardson</t>
  </si>
  <si>
    <t>Scott</t>
  </si>
  <si>
    <t>Sharman</t>
  </si>
  <si>
    <t>Waters</t>
  </si>
  <si>
    <t>Francis</t>
  </si>
  <si>
    <t>Graham</t>
  </si>
  <si>
    <t>Hughes</t>
  </si>
  <si>
    <t>Aldridge</t>
  </si>
  <si>
    <t>Arnold</t>
  </si>
  <si>
    <t>Austin</t>
  </si>
  <si>
    <t>Bell</t>
  </si>
  <si>
    <t>Butler</t>
  </si>
  <si>
    <t>Costello</t>
  </si>
  <si>
    <t>Elliott</t>
  </si>
  <si>
    <t>Griffiths</t>
  </si>
  <si>
    <t>Lawrence</t>
  </si>
  <si>
    <t>Leach</t>
  </si>
  <si>
    <t>Love</t>
  </si>
  <si>
    <t>Marshall</t>
  </si>
  <si>
    <t>Oliver</t>
  </si>
  <si>
    <t>Pearson</t>
  </si>
  <si>
    <t>Pope</t>
  </si>
  <si>
    <t>Stanley</t>
  </si>
  <si>
    <t>West</t>
  </si>
  <si>
    <t>Woolley</t>
  </si>
  <si>
    <t>Ashley</t>
  </si>
  <si>
    <t>Bennett</t>
  </si>
  <si>
    <t>Brooks</t>
  </si>
  <si>
    <t>Clark</t>
  </si>
  <si>
    <t>Gray</t>
  </si>
  <si>
    <t>Hammond</t>
  </si>
  <si>
    <t>Mason</t>
  </si>
  <si>
    <t>Payne</t>
  </si>
  <si>
    <t>Stewart</t>
  </si>
  <si>
    <t>Howard</t>
  </si>
  <si>
    <t>Oakes</t>
  </si>
  <si>
    <t>Webster</t>
  </si>
  <si>
    <t>Farr</t>
  </si>
  <si>
    <t>Humphreys</t>
  </si>
  <si>
    <t>Huntington</t>
  </si>
  <si>
    <t>Morrison</t>
  </si>
  <si>
    <t>Porter</t>
  </si>
  <si>
    <t>Reeves</t>
  </si>
  <si>
    <t>Ross</t>
  </si>
  <si>
    <t>Wilkinson</t>
  </si>
  <si>
    <t>Goodall</t>
  </si>
  <si>
    <t>Walker</t>
  </si>
  <si>
    <t>Appleby</t>
  </si>
  <si>
    <t>Burton</t>
  </si>
  <si>
    <t>Clements</t>
  </si>
  <si>
    <t>Simpson</t>
  </si>
  <si>
    <t>Alexander</t>
  </si>
  <si>
    <t>Bradley</t>
  </si>
  <si>
    <t>Club Information</t>
  </si>
  <si>
    <t>A String ID</t>
  </si>
  <si>
    <t>B String ID</t>
  </si>
  <si>
    <t>Reed</t>
  </si>
  <si>
    <t>Whittaker</t>
  </si>
  <si>
    <t>Whitehead</t>
  </si>
  <si>
    <t>Baker</t>
  </si>
  <si>
    <t>Bruce</t>
  </si>
  <si>
    <t>Foster</t>
  </si>
  <si>
    <t>Jenkins</t>
  </si>
  <si>
    <t>Peacock</t>
  </si>
  <si>
    <t>Phillips</t>
  </si>
  <si>
    <t>Harding</t>
  </si>
  <si>
    <t>Lowe</t>
  </si>
  <si>
    <t>Robertson</t>
  </si>
  <si>
    <t>Saunders</t>
  </si>
  <si>
    <t>Gallagher</t>
  </si>
  <si>
    <t>Cresswell</t>
  </si>
  <si>
    <t>Hudson</t>
  </si>
  <si>
    <t>Humphries</t>
  </si>
  <si>
    <t>Jarvis</t>
  </si>
  <si>
    <t>Hamilton</t>
  </si>
  <si>
    <t>Last Import</t>
  </si>
  <si>
    <t>Women</t>
  </si>
  <si>
    <t>Men</t>
  </si>
  <si>
    <t>Men Start</t>
  </si>
  <si>
    <t>Women Start</t>
  </si>
  <si>
    <t>110m H</t>
  </si>
  <si>
    <t>Team8</t>
  </si>
  <si>
    <t>Senior Men</t>
  </si>
  <si>
    <t>EventListWomen</t>
  </si>
  <si>
    <t>EventListMen</t>
  </si>
  <si>
    <t>AthletesMen</t>
  </si>
  <si>
    <t>AthletesWomen</t>
  </si>
  <si>
    <t>Men Field</t>
  </si>
  <si>
    <t>Men Track2</t>
  </si>
  <si>
    <t>Women Track</t>
  </si>
  <si>
    <t>Women Field</t>
  </si>
  <si>
    <t>Men Track1</t>
  </si>
  <si>
    <t>Men Total</t>
  </si>
  <si>
    <t>Women Total</t>
  </si>
  <si>
    <t>Offset Ranking (Total)</t>
  </si>
  <si>
    <t>Offset Ranking (Men)</t>
  </si>
  <si>
    <t>Offset Ranking (Women)</t>
  </si>
  <si>
    <t>Offset (Men)</t>
  </si>
  <si>
    <t>Offset (Women)</t>
  </si>
  <si>
    <t>Errors</t>
  </si>
  <si>
    <t>Num Events</t>
  </si>
  <si>
    <t>Mens Distance</t>
  </si>
  <si>
    <t>5000m</t>
  </si>
  <si>
    <t>Womens 4x100m</t>
  </si>
  <si>
    <t>Womens 4x400m</t>
  </si>
  <si>
    <t>Mens 4x100m</t>
  </si>
  <si>
    <t>Mens 4x400m</t>
  </si>
  <si>
    <t>Mens Steeplechase</t>
  </si>
  <si>
    <t>DOB youngest ath</t>
  </si>
  <si>
    <t>Status</t>
  </si>
  <si>
    <t>Mens Scores</t>
  </si>
  <si>
    <t>Womens Scores</t>
  </si>
  <si>
    <t>Officials Points</t>
  </si>
  <si>
    <t>Team Name</t>
  </si>
  <si>
    <t>Total Scores</t>
  </si>
  <si>
    <t>3000m s/c</t>
  </si>
  <si>
    <t>Club No.</t>
  </si>
  <si>
    <t>Index</t>
  </si>
  <si>
    <t>Number</t>
  </si>
  <si>
    <t>Athlete Name</t>
  </si>
  <si>
    <t>Posn</t>
  </si>
  <si>
    <t>Name</t>
  </si>
  <si>
    <t>Perf</t>
  </si>
  <si>
    <t>24.0</t>
  </si>
  <si>
    <t>.NULL.</t>
  </si>
  <si>
    <t>Sponsor</t>
  </si>
  <si>
    <t>2.4</t>
  </si>
  <si>
    <t>Bromsgrove &amp; Redditch AC</t>
  </si>
  <si>
    <t>Burton AC</t>
  </si>
  <si>
    <t>Kidderminster &amp; Stourport AC</t>
  </si>
  <si>
    <t>Newport Harriers</t>
  </si>
  <si>
    <t>Royal Sutton Coldfield</t>
  </si>
  <si>
    <t>Solihull &amp; Small Heath AC</t>
  </si>
  <si>
    <t>Stratford on Avon AC</t>
  </si>
  <si>
    <t>Midland League (Div 4)</t>
  </si>
  <si>
    <t>Abrar</t>
  </si>
  <si>
    <t>Mohammed</t>
  </si>
  <si>
    <t>Adie</t>
  </si>
  <si>
    <t>Ty</t>
  </si>
  <si>
    <t>Alner</t>
  </si>
  <si>
    <t>Brian</t>
  </si>
  <si>
    <t>Jane</t>
  </si>
  <si>
    <t>Philip</t>
  </si>
  <si>
    <t>Judy</t>
  </si>
  <si>
    <t>Appleton</t>
  </si>
  <si>
    <t>Mark</t>
  </si>
  <si>
    <t>Aspley-Davis</t>
  </si>
  <si>
    <t>Martin</t>
  </si>
  <si>
    <t>Atkins</t>
  </si>
  <si>
    <t>Paul</t>
  </si>
  <si>
    <t>Ball</t>
  </si>
  <si>
    <t>Charlotte</t>
  </si>
  <si>
    <t>Orianna</t>
  </si>
  <si>
    <t>Peter</t>
  </si>
  <si>
    <t>Thomasina</t>
  </si>
  <si>
    <t>Barden</t>
  </si>
  <si>
    <t>Katy</t>
  </si>
  <si>
    <t>Victoria</t>
  </si>
  <si>
    <t>Bartoszewicz</t>
  </si>
  <si>
    <t>Thea</t>
  </si>
  <si>
    <t>Battey</t>
  </si>
  <si>
    <t>Alice</t>
  </si>
  <si>
    <t>Beacham</t>
  </si>
  <si>
    <t>Roger</t>
  </si>
  <si>
    <t>Beaven</t>
  </si>
  <si>
    <t>Ashleigh</t>
  </si>
  <si>
    <t>Beddoe</t>
  </si>
  <si>
    <t xml:space="preserve">Stephen </t>
  </si>
  <si>
    <t>Jessica</t>
  </si>
  <si>
    <t>Besford</t>
  </si>
  <si>
    <t>Mackenzie</t>
  </si>
  <si>
    <t>Billau</t>
  </si>
  <si>
    <t>Isobel</t>
  </si>
  <si>
    <t>Blake</t>
  </si>
  <si>
    <t>Julia</t>
  </si>
  <si>
    <t>Jonathan</t>
  </si>
  <si>
    <t>Bowen</t>
  </si>
  <si>
    <t>Ellen</t>
  </si>
  <si>
    <t>Simon</t>
  </si>
  <si>
    <t>Bristow</t>
  </si>
  <si>
    <t>Lucy</t>
  </si>
  <si>
    <t>Stephen</t>
  </si>
  <si>
    <t>Clive</t>
  </si>
  <si>
    <t>Brownlie</t>
  </si>
  <si>
    <t>Rita</t>
  </si>
  <si>
    <t>David</t>
  </si>
  <si>
    <t>Cashmore</t>
  </si>
  <si>
    <t>Jason</t>
  </si>
  <si>
    <t>Cater</t>
  </si>
  <si>
    <t>Sam</t>
  </si>
  <si>
    <t>Geoge</t>
  </si>
  <si>
    <t>Collins</t>
  </si>
  <si>
    <t>Dancyger</t>
  </si>
  <si>
    <t>Jamie</t>
  </si>
  <si>
    <t>Denning</t>
  </si>
  <si>
    <t>Austen</t>
  </si>
  <si>
    <t>Deykin</t>
  </si>
  <si>
    <t>Dodson</t>
  </si>
  <si>
    <t>Rory</t>
  </si>
  <si>
    <t>d'Orleans</t>
  </si>
  <si>
    <t>Charles-Louis</t>
  </si>
  <si>
    <t>Duff</t>
  </si>
  <si>
    <t>Malcolm</t>
  </si>
  <si>
    <t>Edmonds</t>
  </si>
  <si>
    <t>Elsmere</t>
  </si>
  <si>
    <t>Alan</t>
  </si>
  <si>
    <t>Farquharson</t>
  </si>
  <si>
    <t>Olivia</t>
  </si>
  <si>
    <t>Fisher</t>
  </si>
  <si>
    <t>Kevin</t>
  </si>
  <si>
    <t>Flemming</t>
  </si>
  <si>
    <t>Jacob</t>
  </si>
  <si>
    <t>Fowler</t>
  </si>
  <si>
    <t>Debbie</t>
  </si>
  <si>
    <t>Lauren</t>
  </si>
  <si>
    <t>Andrew</t>
  </si>
  <si>
    <t>Tamara</t>
  </si>
  <si>
    <t>Friend</t>
  </si>
  <si>
    <t>Megan</t>
  </si>
  <si>
    <t>Joanne</t>
  </si>
  <si>
    <t>Dominic</t>
  </si>
  <si>
    <t>Gemmell</t>
  </si>
  <si>
    <t>Gerner</t>
  </si>
  <si>
    <t>Pauline</t>
  </si>
  <si>
    <t>Gibbs</t>
  </si>
  <si>
    <t>Chris</t>
  </si>
  <si>
    <t>Gould</t>
  </si>
  <si>
    <t>Connie</t>
  </si>
  <si>
    <t>Grant</t>
  </si>
  <si>
    <t>Todd</t>
  </si>
  <si>
    <t>Greenhalgh</t>
  </si>
  <si>
    <t>Kirsten</t>
  </si>
  <si>
    <t>Eleanor</t>
  </si>
  <si>
    <t>Grew</t>
  </si>
  <si>
    <t>Griffin</t>
  </si>
  <si>
    <t>Matthew</t>
  </si>
  <si>
    <t>Grinnell</t>
  </si>
  <si>
    <t>Carl</t>
  </si>
  <si>
    <t>Helen</t>
  </si>
  <si>
    <t>Grubb</t>
  </si>
  <si>
    <t>Julian</t>
  </si>
  <si>
    <t>Joseph</t>
  </si>
  <si>
    <t>William</t>
  </si>
  <si>
    <t>Hartshorne</t>
  </si>
  <si>
    <t>Dean</t>
  </si>
  <si>
    <t>Hatton</t>
  </si>
  <si>
    <t>Mandy</t>
  </si>
  <si>
    <t>Samuel</t>
  </si>
  <si>
    <t>Hawcroft</t>
  </si>
  <si>
    <t>Henney</t>
  </si>
  <si>
    <t>Hill</t>
  </si>
  <si>
    <t>Isaac</t>
  </si>
  <si>
    <t>Hingley</t>
  </si>
  <si>
    <t>Hitzler</t>
  </si>
  <si>
    <t>Vivien</t>
  </si>
  <si>
    <t>Grace</t>
  </si>
  <si>
    <t>Hogan</t>
  </si>
  <si>
    <t>Sally</t>
  </si>
  <si>
    <t>Chloe</t>
  </si>
  <si>
    <t>Hollingworth</t>
  </si>
  <si>
    <t>Georgina</t>
  </si>
  <si>
    <t>Hood</t>
  </si>
  <si>
    <t>Hounsell-Hardy</t>
  </si>
  <si>
    <t>Howell</t>
  </si>
  <si>
    <t>Anthony</t>
  </si>
  <si>
    <t>Husbands</t>
  </si>
  <si>
    <t>Charlie</t>
  </si>
  <si>
    <t>Hussain</t>
  </si>
  <si>
    <t>Mumtaz</t>
  </si>
  <si>
    <t>Johnston</t>
  </si>
  <si>
    <t>Tracey</t>
  </si>
  <si>
    <t>Kapoor</t>
  </si>
  <si>
    <t>Anant</t>
  </si>
  <si>
    <t>Keyte</t>
  </si>
  <si>
    <t>Ian</t>
  </si>
  <si>
    <t>Joshua</t>
  </si>
  <si>
    <t>Khaliq</t>
  </si>
  <si>
    <t>Henna</t>
  </si>
  <si>
    <t>Kings</t>
  </si>
  <si>
    <t>Sarah</t>
  </si>
  <si>
    <t>Kite</t>
  </si>
  <si>
    <t>Sophie</t>
  </si>
  <si>
    <t>Kyte</t>
  </si>
  <si>
    <t>Laura</t>
  </si>
  <si>
    <t>Lake</t>
  </si>
  <si>
    <t>Lanckham</t>
  </si>
  <si>
    <t>Elizabeth</t>
  </si>
  <si>
    <t>Leci</t>
  </si>
  <si>
    <t>Michael</t>
  </si>
  <si>
    <t>Damian</t>
  </si>
  <si>
    <t>Orla</t>
  </si>
  <si>
    <t>Lipscombe</t>
  </si>
  <si>
    <t>Jennifer</t>
  </si>
  <si>
    <t>Mackie</t>
  </si>
  <si>
    <t>Patrick</t>
  </si>
  <si>
    <t>Mayne</t>
  </si>
  <si>
    <t>McColl</t>
  </si>
  <si>
    <t>Robert</t>
  </si>
  <si>
    <t>Merchant</t>
  </si>
  <si>
    <t>Mijovic-Couldwell</t>
  </si>
  <si>
    <t>Amelia</t>
  </si>
  <si>
    <t>Millington</t>
  </si>
  <si>
    <t>Mole</t>
  </si>
  <si>
    <t>Moorhead</t>
  </si>
  <si>
    <t>Gavin</t>
  </si>
  <si>
    <t>Alex</t>
  </si>
  <si>
    <t>Mary</t>
  </si>
  <si>
    <t>Moss</t>
  </si>
  <si>
    <t>Mullings</t>
  </si>
  <si>
    <t>Tayla</t>
  </si>
  <si>
    <t>Murphy</t>
  </si>
  <si>
    <t>Shannon</t>
  </si>
  <si>
    <t>Naveed-Ata</t>
  </si>
  <si>
    <t>Ayla</t>
  </si>
  <si>
    <t>Naven</t>
  </si>
  <si>
    <t>Romy</t>
  </si>
  <si>
    <t>Newland</t>
  </si>
  <si>
    <t>Tom</t>
  </si>
  <si>
    <t>Neylon</t>
  </si>
  <si>
    <t>Clare</t>
  </si>
  <si>
    <t>Nicod</t>
  </si>
  <si>
    <t>Anna</t>
  </si>
  <si>
    <t>Notley</t>
  </si>
  <si>
    <t>Noyce</t>
  </si>
  <si>
    <t>Nutter</t>
  </si>
  <si>
    <t>O'Connor</t>
  </si>
  <si>
    <t>Ben</t>
  </si>
  <si>
    <t>Jordan</t>
  </si>
  <si>
    <t>O'Gorman</t>
  </si>
  <si>
    <t>Betty</t>
  </si>
  <si>
    <t>Parr</t>
  </si>
  <si>
    <t>Adam</t>
  </si>
  <si>
    <t>Passey</t>
  </si>
  <si>
    <t>Adrian</t>
  </si>
  <si>
    <t>Pattison</t>
  </si>
  <si>
    <t>Aaron</t>
  </si>
  <si>
    <t>Peaty</t>
  </si>
  <si>
    <t>Miriam</t>
  </si>
  <si>
    <t>Pickup</t>
  </si>
  <si>
    <t>Alison</t>
  </si>
  <si>
    <t>Price</t>
  </si>
  <si>
    <t>Curt</t>
  </si>
  <si>
    <t>Prinzing</t>
  </si>
  <si>
    <t>Dagmar</t>
  </si>
  <si>
    <t>Pullen</t>
  </si>
  <si>
    <t>Alfie</t>
  </si>
  <si>
    <t>Quartly</t>
  </si>
  <si>
    <t>Radcliffe</t>
  </si>
  <si>
    <t>Rawlins</t>
  </si>
  <si>
    <t>Ricci</t>
  </si>
  <si>
    <t>Deborah</t>
  </si>
  <si>
    <t>Vito</t>
  </si>
  <si>
    <t>Gareth</t>
  </si>
  <si>
    <t>Phil</t>
  </si>
  <si>
    <t>Rix</t>
  </si>
  <si>
    <t>Roadley</t>
  </si>
  <si>
    <t>Trenten</t>
  </si>
  <si>
    <t>Lottie</t>
  </si>
  <si>
    <t>Rose</t>
  </si>
  <si>
    <t>Amy</t>
  </si>
  <si>
    <t>Lee</t>
  </si>
  <si>
    <t>Sharon</t>
  </si>
  <si>
    <t>Ellie</t>
  </si>
  <si>
    <t>Scoltock</t>
  </si>
  <si>
    <t>Calvin</t>
  </si>
  <si>
    <t>Searle</t>
  </si>
  <si>
    <t>John</t>
  </si>
  <si>
    <t>Daniel</t>
  </si>
  <si>
    <t>Snape</t>
  </si>
  <si>
    <t>Spencer</t>
  </si>
  <si>
    <t>Tim</t>
  </si>
  <si>
    <t>Sprigg</t>
  </si>
  <si>
    <t>Matilda</t>
  </si>
  <si>
    <t>Emily</t>
  </si>
  <si>
    <t>Strbakova</t>
  </si>
  <si>
    <t>Stuart</t>
  </si>
  <si>
    <t>Ann</t>
  </si>
  <si>
    <t>Beth</t>
  </si>
  <si>
    <t>Darryll</t>
  </si>
  <si>
    <t>Thorley</t>
  </si>
  <si>
    <t>Timothy</t>
  </si>
  <si>
    <t>Angela</t>
  </si>
  <si>
    <t>Tongue</t>
  </si>
  <si>
    <t>Valley</t>
  </si>
  <si>
    <t>Kieran</t>
  </si>
  <si>
    <t>Wakelam</t>
  </si>
  <si>
    <t>Julie</t>
  </si>
  <si>
    <t>Warner</t>
  </si>
  <si>
    <t>Kian</t>
  </si>
  <si>
    <t>Wiseman</t>
  </si>
  <si>
    <t>Huw</t>
  </si>
  <si>
    <t>Jayne</t>
  </si>
  <si>
    <t>Rebecca</t>
  </si>
  <si>
    <t>Yeomans</t>
  </si>
  <si>
    <t>Robyn</t>
  </si>
  <si>
    <t>Abberley</t>
  </si>
  <si>
    <t>Callum</t>
  </si>
  <si>
    <t>Acton</t>
  </si>
  <si>
    <t>Zara</t>
  </si>
  <si>
    <t>Armitage</t>
  </si>
  <si>
    <t>Atkinson-Parker</t>
  </si>
  <si>
    <t>Gemma-Rose</t>
  </si>
  <si>
    <t>Bagnall</t>
  </si>
  <si>
    <t>Honor</t>
  </si>
  <si>
    <t>Bavester</t>
  </si>
  <si>
    <t>Benfield</t>
  </si>
  <si>
    <t>Blissett</t>
  </si>
  <si>
    <t>Vicky</t>
  </si>
  <si>
    <t>Botterill</t>
  </si>
  <si>
    <t>Bowley</t>
  </si>
  <si>
    <t>Lesley</t>
  </si>
  <si>
    <t>Buxton</t>
  </si>
  <si>
    <t>Harriet</t>
  </si>
  <si>
    <t>Carrington</t>
  </si>
  <si>
    <t>Cawson</t>
  </si>
  <si>
    <t>Chew</t>
  </si>
  <si>
    <t>Chuah</t>
  </si>
  <si>
    <t>Swee-Leng</t>
  </si>
  <si>
    <t>Clifford</t>
  </si>
  <si>
    <t>Amber</t>
  </si>
  <si>
    <t>Dumelow</t>
  </si>
  <si>
    <t>Jonathon</t>
  </si>
  <si>
    <t>Durojaiye</t>
  </si>
  <si>
    <t>Ibukun</t>
  </si>
  <si>
    <t>Fitzgerald</t>
  </si>
  <si>
    <t>Goulding</t>
  </si>
  <si>
    <t>Handsaker</t>
  </si>
  <si>
    <t>Harry</t>
  </si>
  <si>
    <t>Hedges</t>
  </si>
  <si>
    <t>Amanda</t>
  </si>
  <si>
    <t>Hollis</t>
  </si>
  <si>
    <t>Holloway</t>
  </si>
  <si>
    <t>Hugh</t>
  </si>
  <si>
    <t>Hamaad Ali</t>
  </si>
  <si>
    <t>Connor</t>
  </si>
  <si>
    <t>Kelsall</t>
  </si>
  <si>
    <t>Judith</t>
  </si>
  <si>
    <t>Kerr-Owen</t>
  </si>
  <si>
    <t>Erin</t>
  </si>
  <si>
    <t>Lamb</t>
  </si>
  <si>
    <t>Jill</t>
  </si>
  <si>
    <t>Lear</t>
  </si>
  <si>
    <t>Lester</t>
  </si>
  <si>
    <t>Nicola</t>
  </si>
  <si>
    <t>Macfarlane</t>
  </si>
  <si>
    <t>Ailis</t>
  </si>
  <si>
    <t>Mathie</t>
  </si>
  <si>
    <t>Mawer</t>
  </si>
  <si>
    <t>Annabel</t>
  </si>
  <si>
    <t>Milne</t>
  </si>
  <si>
    <t>Keith</t>
  </si>
  <si>
    <t>Moughtin-Leay</t>
  </si>
  <si>
    <t>Moxon</t>
  </si>
  <si>
    <t>Christopher</t>
  </si>
  <si>
    <t>Poxon</t>
  </si>
  <si>
    <t>Karen</t>
  </si>
  <si>
    <t>Sawbridge</t>
  </si>
  <si>
    <t>Sharpe</t>
  </si>
  <si>
    <t>Francesca</t>
  </si>
  <si>
    <t>Holly</t>
  </si>
  <si>
    <t>Trevor</t>
  </si>
  <si>
    <t>Sharratt</t>
  </si>
  <si>
    <t>Ethan</t>
  </si>
  <si>
    <t>Wendy</t>
  </si>
  <si>
    <t>Sheffield</t>
  </si>
  <si>
    <t>Edward</t>
  </si>
  <si>
    <t>Sherriff</t>
  </si>
  <si>
    <t>Mia</t>
  </si>
  <si>
    <t>Shorten</t>
  </si>
  <si>
    <t>Sprenglewski</t>
  </si>
  <si>
    <t>Hannah</t>
  </si>
  <si>
    <t>Stafford</t>
  </si>
  <si>
    <t>Judi</t>
  </si>
  <si>
    <t>Alec</t>
  </si>
  <si>
    <t>Thorpe</t>
  </si>
  <si>
    <t>Euan</t>
  </si>
  <si>
    <t>Suzanne</t>
  </si>
  <si>
    <t>Tolley</t>
  </si>
  <si>
    <t>Jaime</t>
  </si>
  <si>
    <t>Annette</t>
  </si>
  <si>
    <t>Weeks</t>
  </si>
  <si>
    <t>George</t>
  </si>
  <si>
    <t>Withnall</t>
  </si>
  <si>
    <t>Susan</t>
  </si>
  <si>
    <t>Woolerton</t>
  </si>
  <si>
    <t>Rhiannon</t>
  </si>
  <si>
    <t>Wortley</t>
  </si>
  <si>
    <t>Gracimae</t>
  </si>
  <si>
    <t>Amos</t>
  </si>
  <si>
    <t>Barnes</t>
  </si>
  <si>
    <t>Russ</t>
  </si>
  <si>
    <t>Bedington</t>
  </si>
  <si>
    <t>Terence</t>
  </si>
  <si>
    <t>bendall</t>
  </si>
  <si>
    <t>james</t>
  </si>
  <si>
    <t>berrow</t>
  </si>
  <si>
    <t>yasmin</t>
  </si>
  <si>
    <t>beynon</t>
  </si>
  <si>
    <t>sam</t>
  </si>
  <si>
    <t>Beynon</t>
  </si>
  <si>
    <t>booth</t>
  </si>
  <si>
    <t>sarah</t>
  </si>
  <si>
    <t>Neil</t>
  </si>
  <si>
    <t>Bullock</t>
  </si>
  <si>
    <t>Phill</t>
  </si>
  <si>
    <t>Bunn</t>
  </si>
  <si>
    <t>Hope</t>
  </si>
  <si>
    <t>carter</t>
  </si>
  <si>
    <t>rebecca</t>
  </si>
  <si>
    <t>charlton</t>
  </si>
  <si>
    <t>amy</t>
  </si>
  <si>
    <t>Clough</t>
  </si>
  <si>
    <t>coleman</t>
  </si>
  <si>
    <t>fred</t>
  </si>
  <si>
    <t>collins</t>
  </si>
  <si>
    <t>ethan</t>
  </si>
  <si>
    <t>currier</t>
  </si>
  <si>
    <t>brian</t>
  </si>
  <si>
    <t>curtis</t>
  </si>
  <si>
    <t>elise</t>
  </si>
  <si>
    <t>deaves</t>
  </si>
  <si>
    <t>hayley</t>
  </si>
  <si>
    <t>diMambro</t>
  </si>
  <si>
    <t>ella</t>
  </si>
  <si>
    <t>Eades</t>
  </si>
  <si>
    <t>fey</t>
  </si>
  <si>
    <t>izzy</t>
  </si>
  <si>
    <t>Fletcher</t>
  </si>
  <si>
    <t>Patricia</t>
  </si>
  <si>
    <t>ganderton</t>
  </si>
  <si>
    <t>stuart</t>
  </si>
  <si>
    <t>gough</t>
  </si>
  <si>
    <t>millie</t>
  </si>
  <si>
    <t>goulding</t>
  </si>
  <si>
    <t>harvey</t>
  </si>
  <si>
    <t>Grocutt</t>
  </si>
  <si>
    <t>Hackney</t>
  </si>
  <si>
    <t>Athelyn</t>
  </si>
  <si>
    <t>harrison</t>
  </si>
  <si>
    <t>emma</t>
  </si>
  <si>
    <t>joshua</t>
  </si>
  <si>
    <t>Hawkes</t>
  </si>
  <si>
    <t>hope</t>
  </si>
  <si>
    <t>jorja</t>
  </si>
  <si>
    <t>howarth</t>
  </si>
  <si>
    <t>adam</t>
  </si>
  <si>
    <t>Hyde</t>
  </si>
  <si>
    <t>ingram</t>
  </si>
  <si>
    <t>edward</t>
  </si>
  <si>
    <t>Ingram</t>
  </si>
  <si>
    <t>Nancy</t>
  </si>
  <si>
    <t>paul</t>
  </si>
  <si>
    <t>Anni</t>
  </si>
  <si>
    <t>Isabel</t>
  </si>
  <si>
    <t>Eleanor Louise</t>
  </si>
  <si>
    <t>jones</t>
  </si>
  <si>
    <t>alexander</t>
  </si>
  <si>
    <t>hugh</t>
  </si>
  <si>
    <t>kimber</t>
  </si>
  <si>
    <t>dan</t>
  </si>
  <si>
    <t>Kirk</t>
  </si>
  <si>
    <t>Niel</t>
  </si>
  <si>
    <t>Kirwan</t>
  </si>
  <si>
    <t>Kate</t>
  </si>
  <si>
    <t>knott</t>
  </si>
  <si>
    <t>georgina</t>
  </si>
  <si>
    <t>lambert</t>
  </si>
  <si>
    <t>harold</t>
  </si>
  <si>
    <t>Katie</t>
  </si>
  <si>
    <t>landon</t>
  </si>
  <si>
    <t>lee</t>
  </si>
  <si>
    <t>justin</t>
  </si>
  <si>
    <t>lightbody</t>
  </si>
  <si>
    <t>erin</t>
  </si>
  <si>
    <t>Lynes</t>
  </si>
  <si>
    <t>Ronald</t>
  </si>
  <si>
    <t>major</t>
  </si>
  <si>
    <t>marie</t>
  </si>
  <si>
    <t>Louise</t>
  </si>
  <si>
    <t>mayall</t>
  </si>
  <si>
    <t>kieran</t>
  </si>
  <si>
    <t>McKeown</t>
  </si>
  <si>
    <t>Lynette</t>
  </si>
  <si>
    <t>Milburn</t>
  </si>
  <si>
    <t>moore</t>
  </si>
  <si>
    <t>alannah</t>
  </si>
  <si>
    <t>morris</t>
  </si>
  <si>
    <t>courtney</t>
  </si>
  <si>
    <t>david</t>
  </si>
  <si>
    <t>katie</t>
  </si>
  <si>
    <t>mullett</t>
  </si>
  <si>
    <t>isobel</t>
  </si>
  <si>
    <t>Murdoch</t>
  </si>
  <si>
    <t>Catherine</t>
  </si>
  <si>
    <t>Norton</t>
  </si>
  <si>
    <t>palmer</t>
  </si>
  <si>
    <t>thomas</t>
  </si>
  <si>
    <t>Pawson</t>
  </si>
  <si>
    <t>Claire</t>
  </si>
  <si>
    <t>Ron</t>
  </si>
  <si>
    <t>Pierson</t>
  </si>
  <si>
    <t>Graeme</t>
  </si>
  <si>
    <t>Powell</t>
  </si>
  <si>
    <t>Sian</t>
  </si>
  <si>
    <t>poyner</t>
  </si>
  <si>
    <t>Priest</t>
  </si>
  <si>
    <t>pyke</t>
  </si>
  <si>
    <t>alice</t>
  </si>
  <si>
    <t>william</t>
  </si>
  <si>
    <t>Ravenscroft</t>
  </si>
  <si>
    <t>ravenscroft</t>
  </si>
  <si>
    <t>joe</t>
  </si>
  <si>
    <t>Eddie</t>
  </si>
  <si>
    <t>roberts</t>
  </si>
  <si>
    <t>sidney</t>
  </si>
  <si>
    <t>saunders</t>
  </si>
  <si>
    <t>neve</t>
  </si>
  <si>
    <t>Sedman-Smith</t>
  </si>
  <si>
    <t>Christine</t>
  </si>
  <si>
    <t>smith</t>
  </si>
  <si>
    <t>jason</t>
  </si>
  <si>
    <t>maria</t>
  </si>
  <si>
    <t>Steve</t>
  </si>
  <si>
    <t>spall</t>
  </si>
  <si>
    <t>lauren</t>
  </si>
  <si>
    <t>spragg</t>
  </si>
  <si>
    <t>elizabeth</t>
  </si>
  <si>
    <t>surridge</t>
  </si>
  <si>
    <t>jessica</t>
  </si>
  <si>
    <t>telling</t>
  </si>
  <si>
    <t>chris</t>
  </si>
  <si>
    <t>Topham</t>
  </si>
  <si>
    <t>Selina-Jayne</t>
  </si>
  <si>
    <t>Vale</t>
  </si>
  <si>
    <t>Dave</t>
  </si>
  <si>
    <t>voyce</t>
  </si>
  <si>
    <t>ben</t>
  </si>
  <si>
    <t>Warder</t>
  </si>
  <si>
    <t>Richard</t>
  </si>
  <si>
    <t>weber</t>
  </si>
  <si>
    <t>anna</t>
  </si>
  <si>
    <t>williams</t>
  </si>
  <si>
    <t>joanne</t>
  </si>
  <si>
    <t>Willmott</t>
  </si>
  <si>
    <t>Adebiyi</t>
  </si>
  <si>
    <t>Remilekun</t>
  </si>
  <si>
    <t>Caitlin</t>
  </si>
  <si>
    <t>Kyle</t>
  </si>
  <si>
    <t>Arthur</t>
  </si>
  <si>
    <t>Melissa</t>
  </si>
  <si>
    <t>Ashman</t>
  </si>
  <si>
    <t>Atkinson</t>
  </si>
  <si>
    <t>Raheem</t>
  </si>
  <si>
    <t>Aubrey</t>
  </si>
  <si>
    <t>Carys</t>
  </si>
  <si>
    <t>Madeline</t>
  </si>
  <si>
    <t>Balouch</t>
  </si>
  <si>
    <t>Shireen</t>
  </si>
  <si>
    <t>Barraclough</t>
  </si>
  <si>
    <t>Jasmine</t>
  </si>
  <si>
    <t>Beasley</t>
  </si>
  <si>
    <t>Belcher</t>
  </si>
  <si>
    <t>Isabelle</t>
  </si>
  <si>
    <t>Bertram</t>
  </si>
  <si>
    <t>Finlay</t>
  </si>
  <si>
    <t>Bevan</t>
  </si>
  <si>
    <t>Dylan</t>
  </si>
  <si>
    <t>Boateng</t>
  </si>
  <si>
    <t>Ama</t>
  </si>
  <si>
    <t>Bolt</t>
  </si>
  <si>
    <t>Hollie</t>
  </si>
  <si>
    <t>Bonsu</t>
  </si>
  <si>
    <t>Randy</t>
  </si>
  <si>
    <t>Boswell</t>
  </si>
  <si>
    <t>Brearley</t>
  </si>
  <si>
    <t>Emma</t>
  </si>
  <si>
    <t>Breese</t>
  </si>
  <si>
    <t>Browning</t>
  </si>
  <si>
    <t>Millie</t>
  </si>
  <si>
    <t>Burgess</t>
  </si>
  <si>
    <t>Burnett</t>
  </si>
  <si>
    <t>Ashton</t>
  </si>
  <si>
    <t>Carrol</t>
  </si>
  <si>
    <t>N'Kia</t>
  </si>
  <si>
    <t>Brogan</t>
  </si>
  <si>
    <t>Jaydine</t>
  </si>
  <si>
    <t>Cork</t>
  </si>
  <si>
    <t>Kirsty</t>
  </si>
  <si>
    <t>Cronin</t>
  </si>
  <si>
    <t>Bree</t>
  </si>
  <si>
    <t>Davey</t>
  </si>
  <si>
    <t>Tomos</t>
  </si>
  <si>
    <t>Conal</t>
  </si>
  <si>
    <t>Sydney</t>
  </si>
  <si>
    <t>Zoe</t>
  </si>
  <si>
    <t>Davis</t>
  </si>
  <si>
    <t>Brett</t>
  </si>
  <si>
    <t>Dawes</t>
  </si>
  <si>
    <t>Katja</t>
  </si>
  <si>
    <t>Vanessa</t>
  </si>
  <si>
    <t>Denton</t>
  </si>
  <si>
    <t>Oscar</t>
  </si>
  <si>
    <t>Dick</t>
  </si>
  <si>
    <t>Ewan</t>
  </si>
  <si>
    <t>Eales</t>
  </si>
  <si>
    <t>Fraser</t>
  </si>
  <si>
    <t>Faithfull</t>
  </si>
  <si>
    <t>Tristan</t>
  </si>
  <si>
    <t>Fordham-Scovell</t>
  </si>
  <si>
    <t>Honey</t>
  </si>
  <si>
    <t>Joel</t>
  </si>
  <si>
    <t>Tyrone</t>
  </si>
  <si>
    <t>Gawthorn</t>
  </si>
  <si>
    <t>Luke</t>
  </si>
  <si>
    <t>Godsell</t>
  </si>
  <si>
    <t>Gordon-Evans</t>
  </si>
  <si>
    <t>Zakaryah</t>
  </si>
  <si>
    <t>Sinead</t>
  </si>
  <si>
    <t>Hadley</t>
  </si>
  <si>
    <t>Morgan</t>
  </si>
  <si>
    <t>Hathway</t>
  </si>
  <si>
    <t>Heard</t>
  </si>
  <si>
    <t>Hicks</t>
  </si>
  <si>
    <t>Abigail</t>
  </si>
  <si>
    <t>Howells</t>
  </si>
  <si>
    <t>Alana</t>
  </si>
  <si>
    <t>Hurley</t>
  </si>
  <si>
    <t>Eve</t>
  </si>
  <si>
    <t>Jemima</t>
  </si>
  <si>
    <t>Kellen</t>
  </si>
  <si>
    <t>Tommy</t>
  </si>
  <si>
    <t>Seren</t>
  </si>
  <si>
    <t>Kemp</t>
  </si>
  <si>
    <t>Eden</t>
  </si>
  <si>
    <t>Kirby</t>
  </si>
  <si>
    <t>Lantzos</t>
  </si>
  <si>
    <t>Gwennan</t>
  </si>
  <si>
    <t>Nicky</t>
  </si>
  <si>
    <t>Linnell</t>
  </si>
  <si>
    <t>Locke</t>
  </si>
  <si>
    <t>Loudon</t>
  </si>
  <si>
    <t>Myfanwy</t>
  </si>
  <si>
    <t>Rhian</t>
  </si>
  <si>
    <t>Marsden</t>
  </si>
  <si>
    <t xml:space="preserve">Philippa </t>
  </si>
  <si>
    <t>Phoebe</t>
  </si>
  <si>
    <t>McAtee</t>
  </si>
  <si>
    <t>Darryn</t>
  </si>
  <si>
    <t>McEwan</t>
  </si>
  <si>
    <t>Medhurst</t>
  </si>
  <si>
    <t>Melhuish</t>
  </si>
  <si>
    <t>Abbie</t>
  </si>
  <si>
    <t>Mighten</t>
  </si>
  <si>
    <t>Oakley</t>
  </si>
  <si>
    <t>Mitchell</t>
  </si>
  <si>
    <t>Kayleigh</t>
  </si>
  <si>
    <t>Caris</t>
  </si>
  <si>
    <t>Johnathan</t>
  </si>
  <si>
    <t>Tessa</t>
  </si>
  <si>
    <t>Nash</t>
  </si>
  <si>
    <t>Ovey</t>
  </si>
  <si>
    <t xml:space="preserve">Maisie </t>
  </si>
  <si>
    <t>Niamh</t>
  </si>
  <si>
    <t>Cornell</t>
  </si>
  <si>
    <t>Katy-Louise</t>
  </si>
  <si>
    <t>Penny</t>
  </si>
  <si>
    <t>Emrys</t>
  </si>
  <si>
    <t>Catrin</t>
  </si>
  <si>
    <t>Pollock</t>
  </si>
  <si>
    <t>Mike</t>
  </si>
  <si>
    <t>Nicole</t>
  </si>
  <si>
    <t>Preethiviraj</t>
  </si>
  <si>
    <t>Suwethan</t>
  </si>
  <si>
    <t>Liam</t>
  </si>
  <si>
    <t>Ray</t>
  </si>
  <si>
    <t>Poppy</t>
  </si>
  <si>
    <t>Rees-Stams</t>
  </si>
  <si>
    <t>Gwen</t>
  </si>
  <si>
    <t>Richards</t>
  </si>
  <si>
    <t>Finley</t>
  </si>
  <si>
    <t>Rideout</t>
  </si>
  <si>
    <t>Anwen</t>
  </si>
  <si>
    <t>Toby</t>
  </si>
  <si>
    <t>Rutherford</t>
  </si>
  <si>
    <t>Mollie</t>
  </si>
  <si>
    <t>Saxena</t>
  </si>
  <si>
    <t>Scarfi</t>
  </si>
  <si>
    <t>Lisa</t>
  </si>
  <si>
    <t>Selway</t>
  </si>
  <si>
    <t>Seville</t>
  </si>
  <si>
    <t>Jake</t>
  </si>
  <si>
    <t>Shafique</t>
  </si>
  <si>
    <t>Adnan</t>
  </si>
  <si>
    <t>Sheppard</t>
  </si>
  <si>
    <t>Sidney</t>
  </si>
  <si>
    <t>Juliet</t>
  </si>
  <si>
    <t>Singleton</t>
  </si>
  <si>
    <t>Snelling</t>
  </si>
  <si>
    <t>Spink</t>
  </si>
  <si>
    <t>Louis</t>
  </si>
  <si>
    <t>Stark</t>
  </si>
  <si>
    <t>Glyn</t>
  </si>
  <si>
    <t>Tandon</t>
  </si>
  <si>
    <t>Jai</t>
  </si>
  <si>
    <t>Nick</t>
  </si>
  <si>
    <t>Teweldebrhan</t>
  </si>
  <si>
    <t>Abed</t>
  </si>
  <si>
    <t>Musie</t>
  </si>
  <si>
    <t>Elisha</t>
  </si>
  <si>
    <t>Emyr</t>
  </si>
  <si>
    <t>Lowri</t>
  </si>
  <si>
    <t>Thurgood</t>
  </si>
  <si>
    <t>Ubaldi</t>
  </si>
  <si>
    <t>Vagi</t>
  </si>
  <si>
    <t>Verrier</t>
  </si>
  <si>
    <t>Wadley</t>
  </si>
  <si>
    <t>Steven</t>
  </si>
  <si>
    <t>Wainwright</t>
  </si>
  <si>
    <t>Bethan</t>
  </si>
  <si>
    <t>Watkins</t>
  </si>
  <si>
    <t>Wilcox</t>
  </si>
  <si>
    <t>Kara</t>
  </si>
  <si>
    <t>Karl</t>
  </si>
  <si>
    <t>Royal Sutton Coldfield AC</t>
  </si>
  <si>
    <t>Akinkuolie</t>
  </si>
  <si>
    <t>Gideon</t>
  </si>
  <si>
    <t>Rob</t>
  </si>
  <si>
    <t>Quentin</t>
  </si>
  <si>
    <t>Jerome</t>
  </si>
  <si>
    <t>Ballinger</t>
  </si>
  <si>
    <t>Bannier</t>
  </si>
  <si>
    <t>Valentin</t>
  </si>
  <si>
    <t>Barlow</t>
  </si>
  <si>
    <t>Bister</t>
  </si>
  <si>
    <t>Blackham</t>
  </si>
  <si>
    <t>Buchanan</t>
  </si>
  <si>
    <t>Cairo</t>
  </si>
  <si>
    <t>Campion</t>
  </si>
  <si>
    <t>Cantone</t>
  </si>
  <si>
    <t>Lucia</t>
  </si>
  <si>
    <t>Cavendish-Tribe</t>
  </si>
  <si>
    <t>Patience</t>
  </si>
  <si>
    <t>Clutterbuck</t>
  </si>
  <si>
    <t>Jessie</t>
  </si>
  <si>
    <t>Corker</t>
  </si>
  <si>
    <t>Cowley</t>
  </si>
  <si>
    <t>Will</t>
  </si>
  <si>
    <t>Crawford</t>
  </si>
  <si>
    <t>Curry</t>
  </si>
  <si>
    <t>Georgia</t>
  </si>
  <si>
    <t>Darrock</t>
  </si>
  <si>
    <t>Subodh</t>
  </si>
  <si>
    <t>Deakin</t>
  </si>
  <si>
    <t>Cerys Hermione</t>
  </si>
  <si>
    <t>Deasy</t>
  </si>
  <si>
    <t>Micheal</t>
  </si>
  <si>
    <t>Deathridge</t>
  </si>
  <si>
    <t>Andrea</t>
  </si>
  <si>
    <t>Bonita</t>
  </si>
  <si>
    <t>Drake</t>
  </si>
  <si>
    <t>Dunn</t>
  </si>
  <si>
    <t>Duval</t>
  </si>
  <si>
    <t>Elsoueidi</t>
  </si>
  <si>
    <t>England</t>
  </si>
  <si>
    <t>Shaun</t>
  </si>
  <si>
    <t>Felton</t>
  </si>
  <si>
    <t>John Michael</t>
  </si>
  <si>
    <t>Lorna</t>
  </si>
  <si>
    <t>Gough</t>
  </si>
  <si>
    <t>Evie</t>
  </si>
  <si>
    <t>Grimshaw</t>
  </si>
  <si>
    <t>Hackforth</t>
  </si>
  <si>
    <t>Harradence</t>
  </si>
  <si>
    <t>Hayer</t>
  </si>
  <si>
    <t>Muninder Singh</t>
  </si>
  <si>
    <t>Hey</t>
  </si>
  <si>
    <t>Higgins</t>
  </si>
  <si>
    <t>Hopkinson</t>
  </si>
  <si>
    <t>Jennie</t>
  </si>
  <si>
    <t>Horton</t>
  </si>
  <si>
    <t>Howitt</t>
  </si>
  <si>
    <t>Kane</t>
  </si>
  <si>
    <t>Humpherson</t>
  </si>
  <si>
    <t>Roy</t>
  </si>
  <si>
    <t>Humpherston</t>
  </si>
  <si>
    <t>Asha</t>
  </si>
  <si>
    <t>Ryan</t>
  </si>
  <si>
    <t>Iliffe</t>
  </si>
  <si>
    <t>Rachel</t>
  </si>
  <si>
    <t>Ingle</t>
  </si>
  <si>
    <t>Ally</t>
  </si>
  <si>
    <t>Jeavons</t>
  </si>
  <si>
    <t>Edan</t>
  </si>
  <si>
    <t>Jennings</t>
  </si>
  <si>
    <t>Kathryn</t>
  </si>
  <si>
    <t>Kamolom</t>
  </si>
  <si>
    <t>Tricia</t>
  </si>
  <si>
    <t>Keig</t>
  </si>
  <si>
    <t>Kyd</t>
  </si>
  <si>
    <t>Laurence</t>
  </si>
  <si>
    <t>Lucas</t>
  </si>
  <si>
    <t>Iain</t>
  </si>
  <si>
    <t>Maguire</t>
  </si>
  <si>
    <t>Marklew</t>
  </si>
  <si>
    <t>Masih</t>
  </si>
  <si>
    <t>Anais</t>
  </si>
  <si>
    <t>McAuley</t>
  </si>
  <si>
    <t>Colin</t>
  </si>
  <si>
    <t>McBrien</t>
  </si>
  <si>
    <t>McGrath</t>
  </si>
  <si>
    <t>Sabrina</t>
  </si>
  <si>
    <t>Zavier</t>
  </si>
  <si>
    <t>Musson</t>
  </si>
  <si>
    <t>Mynett</t>
  </si>
  <si>
    <t>Osiris Sky</t>
  </si>
  <si>
    <t>Shem</t>
  </si>
  <si>
    <t>Caitlin May</t>
  </si>
  <si>
    <t>Linda</t>
  </si>
  <si>
    <t>Odedra</t>
  </si>
  <si>
    <t>Anushka</t>
  </si>
  <si>
    <t>Ollerenshaw</t>
  </si>
  <si>
    <t>Parkes</t>
  </si>
  <si>
    <t>Thomas James</t>
  </si>
  <si>
    <t>Parry</t>
  </si>
  <si>
    <t>Pawar</t>
  </si>
  <si>
    <t>Noor_Ul_Anne</t>
  </si>
  <si>
    <t>Pentland</t>
  </si>
  <si>
    <t>Pitt</t>
  </si>
  <si>
    <t>Matt</t>
  </si>
  <si>
    <t>Prince</t>
  </si>
  <si>
    <t>Pryce</t>
  </si>
  <si>
    <t>Janice</t>
  </si>
  <si>
    <t>Nicholas</t>
  </si>
  <si>
    <t>Race</t>
  </si>
  <si>
    <t>Reehal</t>
  </si>
  <si>
    <t>Jai Singh</t>
  </si>
  <si>
    <t>Rickards</t>
  </si>
  <si>
    <t>Riley - Nelson</t>
  </si>
  <si>
    <t>Charmaine</t>
  </si>
  <si>
    <t>Sambrook</t>
  </si>
  <si>
    <t>Ed</t>
  </si>
  <si>
    <t>Savage</t>
  </si>
  <si>
    <t>Sergiew</t>
  </si>
  <si>
    <t>Lydia</t>
  </si>
  <si>
    <t>Meghan</t>
  </si>
  <si>
    <t>Shay</t>
  </si>
  <si>
    <t>Madeleine</t>
  </si>
  <si>
    <t>Sheehan</t>
  </si>
  <si>
    <t>Teddy</t>
  </si>
  <si>
    <t>Sidaway</t>
  </si>
  <si>
    <t>Gemma</t>
  </si>
  <si>
    <t>Smart</t>
  </si>
  <si>
    <t>Sherri</t>
  </si>
  <si>
    <t>Fiona</t>
  </si>
  <si>
    <t>May</t>
  </si>
  <si>
    <t>Andy</t>
  </si>
  <si>
    <t>Joella</t>
  </si>
  <si>
    <t>Spruce</t>
  </si>
  <si>
    <t>Stenson</t>
  </si>
  <si>
    <t>Steward</t>
  </si>
  <si>
    <t>Stirland</t>
  </si>
  <si>
    <t>Stoddart</t>
  </si>
  <si>
    <t>Straw</t>
  </si>
  <si>
    <t>Stubbs</t>
  </si>
  <si>
    <t>Stygall</t>
  </si>
  <si>
    <t>Kirstie</t>
  </si>
  <si>
    <t>Symonds</t>
  </si>
  <si>
    <t>Terleski</t>
  </si>
  <si>
    <t>Thebridge</t>
  </si>
  <si>
    <t>Tremblay</t>
  </si>
  <si>
    <t>Frederic</t>
  </si>
  <si>
    <t>TREVIS</t>
  </si>
  <si>
    <t>ABIGAIL</t>
  </si>
  <si>
    <t>Tuckett</t>
  </si>
  <si>
    <t>Turney</t>
  </si>
  <si>
    <t>Libby</t>
  </si>
  <si>
    <t>Turnham</t>
  </si>
  <si>
    <t>Tyson</t>
  </si>
  <si>
    <t>Underwood</t>
  </si>
  <si>
    <t>Maddy</t>
  </si>
  <si>
    <t>Vinter</t>
  </si>
  <si>
    <t>Lyn</t>
  </si>
  <si>
    <t>Trey</t>
  </si>
  <si>
    <t>Lois</t>
  </si>
  <si>
    <t>Rachael</t>
  </si>
  <si>
    <t>Whittle</t>
  </si>
  <si>
    <t>Woodward</t>
  </si>
  <si>
    <t>Albutt</t>
  </si>
  <si>
    <t>Bacon</t>
  </si>
  <si>
    <t>Batchelor</t>
  </si>
  <si>
    <t>Beard</t>
  </si>
  <si>
    <t>Blackhurst</t>
  </si>
  <si>
    <t>Bolton</t>
  </si>
  <si>
    <t>Ella</t>
  </si>
  <si>
    <t>Piers</t>
  </si>
  <si>
    <t>Bracken</t>
  </si>
  <si>
    <t>Catchpowle</t>
  </si>
  <si>
    <t>Bethany</t>
  </si>
  <si>
    <t>Maxwell</t>
  </si>
  <si>
    <t>Crampton</t>
  </si>
  <si>
    <t>Crockett</t>
  </si>
  <si>
    <t>Cyprus</t>
  </si>
  <si>
    <t>Dalby</t>
  </si>
  <si>
    <t>Davila</t>
  </si>
  <si>
    <t>Sophia</t>
  </si>
  <si>
    <t>de Bolla</t>
  </si>
  <si>
    <t>Dix</t>
  </si>
  <si>
    <t>Doras</t>
  </si>
  <si>
    <t>Duffy</t>
  </si>
  <si>
    <t>Farah</t>
  </si>
  <si>
    <t>Zakeriye</t>
  </si>
  <si>
    <t>Fellowes</t>
  </si>
  <si>
    <t>Joanna</t>
  </si>
  <si>
    <t>Fellows</t>
  </si>
  <si>
    <t>Finch</t>
  </si>
  <si>
    <t>Fooks</t>
  </si>
  <si>
    <t>Heather</t>
  </si>
  <si>
    <t>Furber</t>
  </si>
  <si>
    <t>Gahan</t>
  </si>
  <si>
    <t>Ania</t>
  </si>
  <si>
    <t>Riona</t>
  </si>
  <si>
    <t>Garside</t>
  </si>
  <si>
    <t>Gemmill</t>
  </si>
  <si>
    <t>Gennuso</t>
  </si>
  <si>
    <t>Gabriel</t>
  </si>
  <si>
    <t>Gilbride</t>
  </si>
  <si>
    <t>Giles</t>
  </si>
  <si>
    <t>Gowing</t>
  </si>
  <si>
    <t>Paula</t>
  </si>
  <si>
    <t>Margot</t>
  </si>
  <si>
    <t>Guard</t>
  </si>
  <si>
    <t>Jeremy</t>
  </si>
  <si>
    <t>Suheyb</t>
  </si>
  <si>
    <t>Herbert</t>
  </si>
  <si>
    <t>Hayley</t>
  </si>
  <si>
    <t>Tony</t>
  </si>
  <si>
    <t>Hodkinson</t>
  </si>
  <si>
    <t>Hollins</t>
  </si>
  <si>
    <t>Hopewell</t>
  </si>
  <si>
    <t>Keelan</t>
  </si>
  <si>
    <t>Horne</t>
  </si>
  <si>
    <t>Howes</t>
  </si>
  <si>
    <t>Idris</t>
  </si>
  <si>
    <t>Isa</t>
  </si>
  <si>
    <t>Jansen Van Rensburg</t>
  </si>
  <si>
    <t>Tania</t>
  </si>
  <si>
    <t>Jardine</t>
  </si>
  <si>
    <t>Johns</t>
  </si>
  <si>
    <t>Kaar</t>
  </si>
  <si>
    <t>Lund</t>
  </si>
  <si>
    <t>Lyndon</t>
  </si>
  <si>
    <t>Malik</t>
  </si>
  <si>
    <t>Alina</t>
  </si>
  <si>
    <t>Mansfield</t>
  </si>
  <si>
    <t>Lara</t>
  </si>
  <si>
    <t>McGarry</t>
  </si>
  <si>
    <t>McLeod</t>
  </si>
  <si>
    <t>Miah</t>
  </si>
  <si>
    <t xml:space="preserve">Rahib </t>
  </si>
  <si>
    <t>Michelle</t>
  </si>
  <si>
    <t>Mughal</t>
  </si>
  <si>
    <t>Idrees</t>
  </si>
  <si>
    <t>Munns</t>
  </si>
  <si>
    <t>Joe</t>
  </si>
  <si>
    <t>Saocha</t>
  </si>
  <si>
    <t>Ngala</t>
  </si>
  <si>
    <t>Tata</t>
  </si>
  <si>
    <t>O'Hanlon</t>
  </si>
  <si>
    <t>Padbury</t>
  </si>
  <si>
    <t>Perks</t>
  </si>
  <si>
    <t>Sales</t>
  </si>
  <si>
    <t>Sanchez Mogollon</t>
  </si>
  <si>
    <t>Jorge</t>
  </si>
  <si>
    <t>Katherine</t>
  </si>
  <si>
    <t>Sharp</t>
  </si>
  <si>
    <t>Showell</t>
  </si>
  <si>
    <t>Simmonds</t>
  </si>
  <si>
    <t>Smikle</t>
  </si>
  <si>
    <t>Imogen</t>
  </si>
  <si>
    <t>Kallum</t>
  </si>
  <si>
    <t>Symmons</t>
  </si>
  <si>
    <t>Takwoingi</t>
  </si>
  <si>
    <t>Tarplee</t>
  </si>
  <si>
    <t>Thorneywork</t>
  </si>
  <si>
    <t>Tobin</t>
  </si>
  <si>
    <t xml:space="preserve">Oliver </t>
  </si>
  <si>
    <t>Usman</t>
  </si>
  <si>
    <t>Junaid</t>
  </si>
  <si>
    <t>Vernon</t>
  </si>
  <si>
    <t>Max</t>
  </si>
  <si>
    <t>Visram Cipolletta</t>
  </si>
  <si>
    <t>Freya</t>
  </si>
  <si>
    <t>Webber</t>
  </si>
  <si>
    <t>Louisa</t>
  </si>
  <si>
    <t>Whapples</t>
  </si>
  <si>
    <t>Whiston</t>
  </si>
  <si>
    <t>Kaili</t>
  </si>
  <si>
    <t>Wyn-Jones</t>
  </si>
  <si>
    <t>Wynne-Jones</t>
  </si>
  <si>
    <t>Abrams</t>
  </si>
  <si>
    <t>Phillipa</t>
  </si>
  <si>
    <t>Agabani</t>
  </si>
  <si>
    <t>Waleed</t>
  </si>
  <si>
    <t>Isabella</t>
  </si>
  <si>
    <t>Allison</t>
  </si>
  <si>
    <t>Fergus</t>
  </si>
  <si>
    <t>Allwood</t>
  </si>
  <si>
    <t>Angus</t>
  </si>
  <si>
    <t>Ali</t>
  </si>
  <si>
    <t>Martyn</t>
  </si>
  <si>
    <t>Philippa</t>
  </si>
  <si>
    <t>Bakewell</t>
  </si>
  <si>
    <t>bannister</t>
  </si>
  <si>
    <t>emily</t>
  </si>
  <si>
    <t>Barbour</t>
  </si>
  <si>
    <t>Barrie</t>
  </si>
  <si>
    <t>Battersby</t>
  </si>
  <si>
    <t>Baxendale</t>
  </si>
  <si>
    <t>Bayliss</t>
  </si>
  <si>
    <t>Suky</t>
  </si>
  <si>
    <t>Beardsmore</t>
  </si>
  <si>
    <t>Bellamy</t>
  </si>
  <si>
    <t>Bentley</t>
  </si>
  <si>
    <t>Best</t>
  </si>
  <si>
    <t>Bexson</t>
  </si>
  <si>
    <t>Black</t>
  </si>
  <si>
    <t>Blakeman</t>
  </si>
  <si>
    <t>Bland</t>
  </si>
  <si>
    <t>Bliss</t>
  </si>
  <si>
    <t>Boundy</t>
  </si>
  <si>
    <t>Bowyer</t>
  </si>
  <si>
    <t>Boxall</t>
  </si>
  <si>
    <t>Zephan</t>
  </si>
  <si>
    <t>Boyd</t>
  </si>
  <si>
    <t>Brennan</t>
  </si>
  <si>
    <t>Brigden</t>
  </si>
  <si>
    <t>Briscoe</t>
  </si>
  <si>
    <t>Rhys</t>
  </si>
  <si>
    <t>Brittan</t>
  </si>
  <si>
    <t>Cindy</t>
  </si>
  <si>
    <t>Bryan</t>
  </si>
  <si>
    <t>Buckland</t>
  </si>
  <si>
    <t>Sheryl</t>
  </si>
  <si>
    <t>Burch</t>
  </si>
  <si>
    <t>Ted</t>
  </si>
  <si>
    <t>Burdus-Cook</t>
  </si>
  <si>
    <t>Nicolas</t>
  </si>
  <si>
    <t>Byng</t>
  </si>
  <si>
    <t>Cain-Daley</t>
  </si>
  <si>
    <t>Calderbank</t>
  </si>
  <si>
    <t>Ruth</t>
  </si>
  <si>
    <t>Cannell</t>
  </si>
  <si>
    <t>Carthy</t>
  </si>
  <si>
    <t>cassidy</t>
  </si>
  <si>
    <t>freya</t>
  </si>
  <si>
    <t>Cate</t>
  </si>
  <si>
    <t>Chamberlain</t>
  </si>
  <si>
    <t>Chandler</t>
  </si>
  <si>
    <t>Chape</t>
  </si>
  <si>
    <t>Tazmin</t>
  </si>
  <si>
    <t>Chorley</t>
  </si>
  <si>
    <t>Maddie</t>
  </si>
  <si>
    <t>Clayton</t>
  </si>
  <si>
    <t>Clemmensen</t>
  </si>
  <si>
    <t>Tina</t>
  </si>
  <si>
    <t>Coldicott</t>
  </si>
  <si>
    <t>Allan</t>
  </si>
  <si>
    <t>Coley-Smith</t>
  </si>
  <si>
    <t>Cond</t>
  </si>
  <si>
    <t>Cookes</t>
  </si>
  <si>
    <t>Coote</t>
  </si>
  <si>
    <t>Corder</t>
  </si>
  <si>
    <t>Robin</t>
  </si>
  <si>
    <t>Cotman</t>
  </si>
  <si>
    <t>Annie</t>
  </si>
  <si>
    <t>Coy</t>
  </si>
  <si>
    <t>Crowfoot</t>
  </si>
  <si>
    <t>Cusack</t>
  </si>
  <si>
    <t>Dallisson</t>
  </si>
  <si>
    <t>Ianto</t>
  </si>
  <si>
    <t>De Freitas Pires</t>
  </si>
  <si>
    <t>Rumeo</t>
  </si>
  <si>
    <t>Deacon</t>
  </si>
  <si>
    <t>Dobedoe</t>
  </si>
  <si>
    <t>Donnelly</t>
  </si>
  <si>
    <t>Dorn</t>
  </si>
  <si>
    <t>Dowson</t>
  </si>
  <si>
    <t>Du Luart</t>
  </si>
  <si>
    <t>Eloise</t>
  </si>
  <si>
    <t>Dufty</t>
  </si>
  <si>
    <t>Dwyer</t>
  </si>
  <si>
    <t>Earley</t>
  </si>
  <si>
    <t>Leighanne</t>
  </si>
  <si>
    <t>Ene</t>
  </si>
  <si>
    <t>Bogdan</t>
  </si>
  <si>
    <t>Fairweather</t>
  </si>
  <si>
    <t>farrow</t>
  </si>
  <si>
    <t>cavan</t>
  </si>
  <si>
    <t>Ferguson</t>
  </si>
  <si>
    <t>Fidoe</t>
  </si>
  <si>
    <t>Fines-Allin</t>
  </si>
  <si>
    <t>Flower</t>
  </si>
  <si>
    <t>Flynn</t>
  </si>
  <si>
    <t>Fradgley</t>
  </si>
  <si>
    <t>Fretter</t>
  </si>
  <si>
    <t>Furey</t>
  </si>
  <si>
    <t>Caroline</t>
  </si>
  <si>
    <t>Gardiner</t>
  </si>
  <si>
    <t>Gillespie</t>
  </si>
  <si>
    <t>Bill</t>
  </si>
  <si>
    <t>gilmore</t>
  </si>
  <si>
    <t>seanin</t>
  </si>
  <si>
    <t>Gionis</t>
  </si>
  <si>
    <t>Godefroy</t>
  </si>
  <si>
    <t>Goschen</t>
  </si>
  <si>
    <t>Suzie</t>
  </si>
  <si>
    <t>Gravelsons</t>
  </si>
  <si>
    <t>Becky</t>
  </si>
  <si>
    <t>Groom</t>
  </si>
  <si>
    <t>Habel</t>
  </si>
  <si>
    <t>Hague</t>
  </si>
  <si>
    <t>Hamer</t>
  </si>
  <si>
    <t>Maria</t>
  </si>
  <si>
    <t>Helliker</t>
  </si>
  <si>
    <t>Hendy</t>
  </si>
  <si>
    <t>Hewitt</t>
  </si>
  <si>
    <t>Hibberd</t>
  </si>
  <si>
    <t>Cadie</t>
  </si>
  <si>
    <t>hill</t>
  </si>
  <si>
    <t>graham</t>
  </si>
  <si>
    <t>Jean</t>
  </si>
  <si>
    <t>Hillman</t>
  </si>
  <si>
    <t>Geoff</t>
  </si>
  <si>
    <t>Hinson</t>
  </si>
  <si>
    <t xml:space="preserve">Lynne </t>
  </si>
  <si>
    <t>Hopper</t>
  </si>
  <si>
    <t>Sebastian</t>
  </si>
  <si>
    <t>Hordern</t>
  </si>
  <si>
    <t>Fern</t>
  </si>
  <si>
    <t>Hutchinson</t>
  </si>
  <si>
    <t>Edie</t>
  </si>
  <si>
    <t>Isla</t>
  </si>
  <si>
    <t>Jefferies</t>
  </si>
  <si>
    <t>Jeffs</t>
  </si>
  <si>
    <t>Benedict</t>
  </si>
  <si>
    <t>Owain</t>
  </si>
  <si>
    <t>Kindersley</t>
  </si>
  <si>
    <t>Tara</t>
  </si>
  <si>
    <t>Lammas</t>
  </si>
  <si>
    <t>Sheila</t>
  </si>
  <si>
    <t>Law</t>
  </si>
  <si>
    <t>Ledden</t>
  </si>
  <si>
    <t>Elaine</t>
  </si>
  <si>
    <t>Kim</t>
  </si>
  <si>
    <t>List</t>
  </si>
  <si>
    <t>Loftus</t>
  </si>
  <si>
    <t>Rebekah</t>
  </si>
  <si>
    <t>Logue</t>
  </si>
  <si>
    <t>Declan</t>
  </si>
  <si>
    <t>Loosmore</t>
  </si>
  <si>
    <t>Dion</t>
  </si>
  <si>
    <t>Rowan</t>
  </si>
  <si>
    <t>Barbora</t>
  </si>
  <si>
    <t>Jacqueline</t>
  </si>
  <si>
    <t>Lyness</t>
  </si>
  <si>
    <t>Madden Forman</t>
  </si>
  <si>
    <t>Mahon</t>
  </si>
  <si>
    <t>Malendewicz</t>
  </si>
  <si>
    <t>Maloney</t>
  </si>
  <si>
    <t>Spesh</t>
  </si>
  <si>
    <t>Marwood</t>
  </si>
  <si>
    <t>Jeff</t>
  </si>
  <si>
    <t>Mata</t>
  </si>
  <si>
    <t>Sean</t>
  </si>
  <si>
    <t>Maundrell</t>
  </si>
  <si>
    <t>Mazey</t>
  </si>
  <si>
    <t>linda</t>
  </si>
  <si>
    <t>McCormick</t>
  </si>
  <si>
    <t>McDermott</t>
  </si>
  <si>
    <t>McKivett</t>
  </si>
  <si>
    <t>Mclure</t>
  </si>
  <si>
    <t>Jan</t>
  </si>
  <si>
    <t>McMaster</t>
  </si>
  <si>
    <t>Katharine</t>
  </si>
  <si>
    <t>McMillan</t>
  </si>
  <si>
    <t>Paivi</t>
  </si>
  <si>
    <t>Millward-brookes</t>
  </si>
  <si>
    <t>Monaswee</t>
  </si>
  <si>
    <t>Milward-Brookes</t>
  </si>
  <si>
    <t>Mathew</t>
  </si>
  <si>
    <t>Minton</t>
  </si>
  <si>
    <t>Mishima</t>
  </si>
  <si>
    <t>Izumu</t>
  </si>
  <si>
    <t>Morrison-Jones</t>
  </si>
  <si>
    <t>jennifer</t>
  </si>
  <si>
    <t>Morrow</t>
  </si>
  <si>
    <t>Mothershaw</t>
  </si>
  <si>
    <t>Sue</t>
  </si>
  <si>
    <t>Mulkeen</t>
  </si>
  <si>
    <t>Musk</t>
  </si>
  <si>
    <t>Archie</t>
  </si>
  <si>
    <t>Daisy</t>
  </si>
  <si>
    <t>Newman</t>
  </si>
  <si>
    <t>Nicholson</t>
  </si>
  <si>
    <t>Nicoll</t>
  </si>
  <si>
    <t>Nicolle</t>
  </si>
  <si>
    <t>Nussbaum</t>
  </si>
  <si>
    <t>Danny</t>
  </si>
  <si>
    <t>Odell</t>
  </si>
  <si>
    <t>Osowska</t>
  </si>
  <si>
    <t>Aleksandra</t>
  </si>
  <si>
    <t>Owrid</t>
  </si>
  <si>
    <t>parker</t>
  </si>
  <si>
    <t>jane</t>
  </si>
  <si>
    <t>Parkin</t>
  </si>
  <si>
    <t>Pastrak</t>
  </si>
  <si>
    <t>Pearton</t>
  </si>
  <si>
    <t>Pepperell</t>
  </si>
  <si>
    <t>Pereira</t>
  </si>
  <si>
    <t>Thiago</t>
  </si>
  <si>
    <t>Perkins</t>
  </si>
  <si>
    <t>Donna</t>
  </si>
  <si>
    <t>Phyall</t>
  </si>
  <si>
    <t>Pomeroy</t>
  </si>
  <si>
    <t>Tasneem</t>
  </si>
  <si>
    <t>Gabrella</t>
  </si>
  <si>
    <t>Potgieter</t>
  </si>
  <si>
    <t>alex</t>
  </si>
  <si>
    <t>Pozzi</t>
  </si>
  <si>
    <t>Pridham</t>
  </si>
  <si>
    <t>Prothero</t>
  </si>
  <si>
    <t>Zarig</t>
  </si>
  <si>
    <t>Purdy</t>
  </si>
  <si>
    <t>Ramsay</t>
  </si>
  <si>
    <t>Reading</t>
  </si>
  <si>
    <t>Duncan</t>
  </si>
  <si>
    <t>Renardson</t>
  </si>
  <si>
    <t>Caren</t>
  </si>
  <si>
    <t>Cherry</t>
  </si>
  <si>
    <t>Rigby</t>
  </si>
  <si>
    <t>Shirley</t>
  </si>
  <si>
    <t>Sambridge</t>
  </si>
  <si>
    <t>Drew</t>
  </si>
  <si>
    <t>Sarti</t>
  </si>
  <si>
    <t>Ivan</t>
  </si>
  <si>
    <t>Scannell</t>
  </si>
  <si>
    <t>Schofield</t>
  </si>
  <si>
    <t>Seeney</t>
  </si>
  <si>
    <t>Segger</t>
  </si>
  <si>
    <t>Bryony</t>
  </si>
  <si>
    <t>Senior</t>
  </si>
  <si>
    <t>Ollie</t>
  </si>
  <si>
    <t>Sergeant</t>
  </si>
  <si>
    <t>Naomi</t>
  </si>
  <si>
    <t>Sergent</t>
  </si>
  <si>
    <t>Shephard</t>
  </si>
  <si>
    <t>Ceri</t>
  </si>
  <si>
    <t>Shepherd</t>
  </si>
  <si>
    <t>imogen</t>
  </si>
  <si>
    <t>Sims</t>
  </si>
  <si>
    <t>Barney</t>
  </si>
  <si>
    <t>Smyth</t>
  </si>
  <si>
    <t>Speechly</t>
  </si>
  <si>
    <t>Spence</t>
  </si>
  <si>
    <t>Stainthorp</t>
  </si>
  <si>
    <t>Stogden</t>
  </si>
  <si>
    <t>sugden</t>
  </si>
  <si>
    <t>harry</t>
  </si>
  <si>
    <t>Sugden</t>
  </si>
  <si>
    <t>Sumners</t>
  </si>
  <si>
    <t>Tolhurst</t>
  </si>
  <si>
    <t>Tubb</t>
  </si>
  <si>
    <t>Tursner</t>
  </si>
  <si>
    <t>Twyman</t>
  </si>
  <si>
    <t>Tyrrell</t>
  </si>
  <si>
    <t>Samantha</t>
  </si>
  <si>
    <t>Vickers</t>
  </si>
  <si>
    <t>Wayne</t>
  </si>
  <si>
    <t>Natasha</t>
  </si>
  <si>
    <t>Jodie</t>
  </si>
  <si>
    <t>Weatherstone</t>
  </si>
  <si>
    <t>Weaving</t>
  </si>
  <si>
    <t>Weetman</t>
  </si>
  <si>
    <t>Welzel</t>
  </si>
  <si>
    <t>Leo</t>
  </si>
  <si>
    <t>Wharton</t>
  </si>
  <si>
    <t>Whateley</t>
  </si>
  <si>
    <t>Damien</t>
  </si>
  <si>
    <t>Whittington</t>
  </si>
  <si>
    <t>Wicks</t>
  </si>
  <si>
    <t>Wigington</t>
  </si>
  <si>
    <t>Wild</t>
  </si>
  <si>
    <t>Rebeca</t>
  </si>
  <si>
    <t>Wolstencroft</t>
  </si>
  <si>
    <t>Woodger</t>
  </si>
  <si>
    <t>Aran</t>
  </si>
  <si>
    <t>Wootton</t>
  </si>
  <si>
    <t>Wren</t>
  </si>
  <si>
    <t>Young</t>
  </si>
  <si>
    <t>Jo</t>
  </si>
  <si>
    <t>Dan Boyd</t>
  </si>
  <si>
    <t>Oliver Cresswell</t>
  </si>
  <si>
    <t>Mathew Milward-Brookes</t>
  </si>
  <si>
    <t>Adam Bayliss</t>
  </si>
  <si>
    <t>Harry Allwood</t>
  </si>
  <si>
    <t>Fergus Allison</t>
  </si>
  <si>
    <t>Owain Jones</t>
  </si>
  <si>
    <t>Ollie Senior</t>
  </si>
  <si>
    <t>Andrew Reeves</t>
  </si>
  <si>
    <t>Martyn Helliker</t>
  </si>
  <si>
    <t>James Gionis</t>
  </si>
  <si>
    <t>Cole Williams</t>
  </si>
  <si>
    <t>James Chamberlain</t>
  </si>
  <si>
    <t>Lewis Byng</t>
  </si>
  <si>
    <t>Graham Black</t>
  </si>
  <si>
    <t>Jess Sheppard</t>
  </si>
  <si>
    <t>Jasmine Williams</t>
  </si>
  <si>
    <t>Imogen Sheppard</t>
  </si>
  <si>
    <t>Anna Gionis</t>
  </si>
  <si>
    <t>Charlotte Gravelsons</t>
  </si>
  <si>
    <t>Daisy Musk</t>
  </si>
  <si>
    <t>Ellie Bryan</t>
  </si>
  <si>
    <t>Emily Adams</t>
  </si>
  <si>
    <t>Georgie Campbell</t>
  </si>
  <si>
    <t>Emily Madden Forman</t>
  </si>
  <si>
    <t>Georgia Clarke</t>
  </si>
  <si>
    <t>Paula Williams</t>
  </si>
  <si>
    <t>Monaswee Milward-Brookes</t>
  </si>
  <si>
    <t>Taz Chape</t>
  </si>
  <si>
    <t>Alex Jones</t>
  </si>
  <si>
    <t>Tom Benyon</t>
  </si>
  <si>
    <t>Kieran Beech</t>
  </si>
  <si>
    <t>Dan Kimber</t>
  </si>
  <si>
    <t>Chris Telling</t>
  </si>
  <si>
    <t>Phil Bullock</t>
  </si>
  <si>
    <t>Russ Barnes</t>
  </si>
  <si>
    <t>Adrian James</t>
  </si>
  <si>
    <t>Ed Ingram</t>
  </si>
  <si>
    <t>Dave Morris</t>
  </si>
  <si>
    <t>James Bendall</t>
  </si>
  <si>
    <t>Yasmin Berrow</t>
  </si>
  <si>
    <t>Kate Murdoch</t>
  </si>
  <si>
    <t>Rebecca Carter</t>
  </si>
  <si>
    <t>Alannah Moore</t>
  </si>
  <si>
    <t>Anna Weber</t>
  </si>
  <si>
    <t>Selina Topham</t>
  </si>
  <si>
    <t>Jess Murdoch</t>
  </si>
  <si>
    <t>Jess Surridge</t>
  </si>
  <si>
    <t>Millie Gough</t>
  </si>
  <si>
    <t>Harry Handsaker</t>
  </si>
  <si>
    <t>Hamaad Hussain</t>
  </si>
  <si>
    <t>Daniel Chew</t>
  </si>
  <si>
    <t>Edward Sheffield</t>
  </si>
  <si>
    <t>William Stephens</t>
  </si>
  <si>
    <t>Callum Abberley</t>
  </si>
  <si>
    <t>Jack Shorten</t>
  </si>
  <si>
    <t>Jonathan Dumelow</t>
  </si>
  <si>
    <t>Matthew Lear</t>
  </si>
  <si>
    <t>Tomas Benfield</t>
  </si>
  <si>
    <t>Jack Poxon</t>
  </si>
  <si>
    <t>Thomas Benfield</t>
  </si>
  <si>
    <t>Benjamin Acton</t>
  </si>
  <si>
    <t>Andrew Haywood</t>
  </si>
  <si>
    <t>Jaime Walker</t>
  </si>
  <si>
    <t>Callum Jones</t>
  </si>
  <si>
    <t>Brett Byrd</t>
  </si>
  <si>
    <t>Stephen Hollis</t>
  </si>
  <si>
    <t>chloe Graham</t>
  </si>
  <si>
    <t>Jess Lee</t>
  </si>
  <si>
    <t>Harriet Buxton</t>
  </si>
  <si>
    <t>Gemma Atkinson-Parker</t>
  </si>
  <si>
    <t>Jess Lear</t>
  </si>
  <si>
    <t>Rebecca Sheffield</t>
  </si>
  <si>
    <t>Zara Acton</t>
  </si>
  <si>
    <t>Rhiannon Woolerton</t>
  </si>
  <si>
    <t>Mia Sherriff</t>
  </si>
  <si>
    <t>Nicola Long</t>
  </si>
  <si>
    <t>Francesca Sharpe</t>
  </si>
  <si>
    <t>Stewart Greenhalgh</t>
  </si>
  <si>
    <t>Thomas Russell</t>
  </si>
  <si>
    <t>David Mould</t>
  </si>
  <si>
    <t>Jason Cashmore</t>
  </si>
  <si>
    <t>Gareth Richardson</t>
  </si>
  <si>
    <t>Tim Spencer</t>
  </si>
  <si>
    <t>Andrew Freeman</t>
  </si>
  <si>
    <t>James Adie</t>
  </si>
  <si>
    <t>Martin Aspley-Davis</t>
  </si>
  <si>
    <t>Calvin Scoltock</t>
  </si>
  <si>
    <t>Sam Cater</t>
  </si>
  <si>
    <t>Vito Ricci</t>
  </si>
  <si>
    <t>Ashleigh Beaven</t>
  </si>
  <si>
    <t>Joanne Frost</t>
  </si>
  <si>
    <t>Elizabeth Russell</t>
  </si>
  <si>
    <t>Tamara Freeman</t>
  </si>
  <si>
    <t>Julie Wakelam</t>
  </si>
  <si>
    <t>Kane Howitt</t>
  </si>
  <si>
    <t>Nicholas Pryce</t>
  </si>
  <si>
    <t>Shem Nelson</t>
  </si>
  <si>
    <t>Joseph Martin</t>
  </si>
  <si>
    <t>Ben Horton</t>
  </si>
  <si>
    <t>Mathew Parry</t>
  </si>
  <si>
    <t>Shaun Evans</t>
  </si>
  <si>
    <t>Barry Lloyd</t>
  </si>
  <si>
    <t>Kevin Brown</t>
  </si>
  <si>
    <t>Aaron Weeks</t>
  </si>
  <si>
    <t>Maddy Underwood</t>
  </si>
  <si>
    <t>Bonita Deathridge</t>
  </si>
  <si>
    <t>Georgia Delaney</t>
  </si>
  <si>
    <t>Hannah Smith</t>
  </si>
  <si>
    <t>Ellen Humpherston</t>
  </si>
  <si>
    <t>Andrea Deathridge</t>
  </si>
  <si>
    <t>Katie Ingle</t>
  </si>
  <si>
    <t>Megan Evans</t>
  </si>
  <si>
    <t>Janice Pryce</t>
  </si>
  <si>
    <t>Lorna Foster</t>
  </si>
  <si>
    <t>Sherri Smart</t>
  </si>
  <si>
    <t>Fiona Smith</t>
  </si>
  <si>
    <t>Elliott Harris</t>
  </si>
  <si>
    <t>Junaid Usman</t>
  </si>
  <si>
    <t>Samuel Hall</t>
  </si>
  <si>
    <t>Henry Thorneywork</t>
  </si>
  <si>
    <t>Adam Visram Cipolletta</t>
  </si>
  <si>
    <t>Thomas Symmons</t>
  </si>
  <si>
    <t>Maxwell Cox</t>
  </si>
  <si>
    <t>Michael Bracken</t>
  </si>
  <si>
    <t>Samuel Hodkinson</t>
  </si>
  <si>
    <t>Benjamin Clarke</t>
  </si>
  <si>
    <t>Rachel Padbury</t>
  </si>
  <si>
    <t>Katie Lund</t>
  </si>
  <si>
    <t>Sophia Davila</t>
  </si>
  <si>
    <t>Mary Takwoingi</t>
  </si>
  <si>
    <t>Sharon McGarry</t>
  </si>
  <si>
    <t>Evie Beard</t>
  </si>
  <si>
    <t>Katherine Scott</t>
  </si>
  <si>
    <t>Paula Gowing</t>
  </si>
  <si>
    <t>Kaili Woodward</t>
  </si>
  <si>
    <t>Imogen Smith</t>
  </si>
  <si>
    <t>Kate Whiston</t>
  </si>
  <si>
    <t>113</t>
  </si>
  <si>
    <t>114</t>
  </si>
  <si>
    <t>115</t>
  </si>
  <si>
    <t>116</t>
  </si>
  <si>
    <t>117</t>
  </si>
  <si>
    <t>118</t>
  </si>
  <si>
    <t>119</t>
  </si>
  <si>
    <t>120</t>
  </si>
  <si>
    <t>Anthony Humphries</t>
  </si>
  <si>
    <t>Stratford AC</t>
  </si>
  <si>
    <t>121</t>
  </si>
  <si>
    <t>122</t>
  </si>
  <si>
    <t>Solihull &amp; Smallheath AC</t>
  </si>
  <si>
    <t>Terence Robinson</t>
  </si>
  <si>
    <t>Lewis Duvall</t>
  </si>
  <si>
    <t>Ryan Humphries</t>
  </si>
  <si>
    <t>Caitlin O'Connor</t>
  </si>
  <si>
    <t>Jen lloyd</t>
  </si>
  <si>
    <t>Lucy Keig</t>
  </si>
  <si>
    <t>Christine Prince</t>
  </si>
  <si>
    <t>Tom Evans</t>
  </si>
  <si>
    <t>Lee Richards</t>
  </si>
  <si>
    <t>Spencer Smith</t>
  </si>
  <si>
    <t>Abed Teweldebrhan</t>
  </si>
  <si>
    <t>Tyrone Fowler</t>
  </si>
  <si>
    <t>Kyle Arnold</t>
  </si>
  <si>
    <t>Joel Fowler</t>
  </si>
  <si>
    <t>Martin Davies</t>
  </si>
  <si>
    <t>Rob Eales</t>
  </si>
  <si>
    <t>Jason Leach</t>
  </si>
  <si>
    <t>Mark Boswell</t>
  </si>
  <si>
    <t>Ashton Burnett</t>
  </si>
  <si>
    <t>Malcolm Medhurst</t>
  </si>
  <si>
    <t>Luke Gawthorn</t>
  </si>
  <si>
    <t>Gareth Knight</t>
  </si>
  <si>
    <t>Keith Powell</t>
  </si>
  <si>
    <t>Megan Selway</t>
  </si>
  <si>
    <t>Alison Singleton</t>
  </si>
  <si>
    <t>Caitlin Jones</t>
  </si>
  <si>
    <t>Chloe Powell</t>
  </si>
  <si>
    <t>Lisa Scarfi</t>
  </si>
  <si>
    <t>Han O'Connor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</si>
  <si>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</si>
  <si>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</si>
  <si>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</si>
  <si>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</si>
  <si>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</si>
  <si>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</si>
  <si>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</si>
  <si>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</si>
  <si>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</si>
  <si>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Raheem Atkinson</t>
  </si>
  <si>
    <t xml:space="preserve">Kyle Arnold </t>
  </si>
  <si>
    <t>132</t>
  </si>
  <si>
    <t>Charlie Husbands</t>
  </si>
  <si>
    <t>Jason Aimiuwu</t>
  </si>
  <si>
    <t>Dave Long</t>
  </si>
  <si>
    <t>Chris Gibbs</t>
  </si>
  <si>
    <t>Shireen Balouch</t>
  </si>
  <si>
    <t>Juliet Sidney</t>
  </si>
  <si>
    <t>133</t>
  </si>
  <si>
    <t>33.88</t>
  </si>
  <si>
    <t>31.58</t>
  </si>
  <si>
    <t>30.39</t>
  </si>
  <si>
    <t>25.08</t>
  </si>
  <si>
    <t>24.90</t>
  </si>
  <si>
    <t>26.28</t>
  </si>
  <si>
    <t>25.87</t>
  </si>
  <si>
    <t>22.50</t>
  </si>
  <si>
    <t>17.65</t>
  </si>
  <si>
    <t>Pts</t>
  </si>
  <si>
    <t>5.44</t>
  </si>
  <si>
    <t>5.19</t>
  </si>
  <si>
    <t>5.14</t>
  </si>
  <si>
    <t>4.72</t>
  </si>
  <si>
    <t>4.69</t>
  </si>
  <si>
    <t>4.12</t>
  </si>
  <si>
    <t>3.96</t>
  </si>
  <si>
    <t>5.02</t>
  </si>
  <si>
    <t>4.64</t>
  </si>
  <si>
    <t>4.35</t>
  </si>
  <si>
    <t>4.18</t>
  </si>
  <si>
    <t>4.06</t>
  </si>
  <si>
    <t>3.98</t>
  </si>
  <si>
    <t>3.35</t>
  </si>
  <si>
    <t>84.0</t>
  </si>
  <si>
    <t>71.2</t>
  </si>
  <si>
    <t>54.2</t>
  </si>
  <si>
    <t>35.2</t>
  </si>
  <si>
    <t>73.2</t>
  </si>
  <si>
    <t>75.9</t>
  </si>
  <si>
    <t>83.4</t>
  </si>
  <si>
    <t>96.6</t>
  </si>
  <si>
    <t>Women 400m H  (A string)</t>
  </si>
  <si>
    <t>Women 400m H  (B string)</t>
  </si>
  <si>
    <t>Han O'Conner</t>
  </si>
  <si>
    <t>134</t>
  </si>
  <si>
    <t>135</t>
  </si>
  <si>
    <t>57.1</t>
  </si>
  <si>
    <t>67.7</t>
  </si>
  <si>
    <t>68.0</t>
  </si>
  <si>
    <t>72.2</t>
  </si>
  <si>
    <t>76.5</t>
  </si>
  <si>
    <t>68.3</t>
  </si>
  <si>
    <t>70.0</t>
  </si>
  <si>
    <t>71.0</t>
  </si>
  <si>
    <t>71.9</t>
  </si>
  <si>
    <t>DNF</t>
  </si>
  <si>
    <t>2.27.6</t>
  </si>
  <si>
    <t>2.28.6</t>
  </si>
  <si>
    <t>2.31.7</t>
  </si>
  <si>
    <t>2.34.1</t>
  </si>
  <si>
    <t>2.48.1</t>
  </si>
  <si>
    <t>3.02.2</t>
  </si>
  <si>
    <t>2.35.7</t>
  </si>
  <si>
    <t>2.37.9</t>
  </si>
  <si>
    <t>2.45.5</t>
  </si>
  <si>
    <t>3.09.6</t>
  </si>
  <si>
    <t>1.90</t>
  </si>
  <si>
    <t>1.70</t>
  </si>
  <si>
    <t>2.70</t>
  </si>
  <si>
    <t>3.10</t>
  </si>
  <si>
    <t>2.30</t>
  </si>
  <si>
    <t>2.40</t>
  </si>
  <si>
    <t>2.10</t>
  </si>
  <si>
    <t>2.60</t>
  </si>
  <si>
    <t>Paul Hawkins</t>
  </si>
  <si>
    <t>Phil Brennan</t>
  </si>
  <si>
    <t>Fran Sharpe</t>
  </si>
  <si>
    <t>Jane Anderson</t>
  </si>
  <si>
    <t>1.68</t>
  </si>
  <si>
    <t>1.60</t>
  </si>
  <si>
    <t>1.55</t>
  </si>
  <si>
    <t>1.45</t>
  </si>
  <si>
    <t>1.40</t>
  </si>
  <si>
    <t>34.56</t>
  </si>
  <si>
    <t>34.35</t>
  </si>
  <si>
    <t>27.4</t>
  </si>
  <si>
    <t>19.47</t>
  </si>
  <si>
    <t>17.73</t>
  </si>
  <si>
    <t>17.66</t>
  </si>
  <si>
    <t>11.88</t>
  </si>
  <si>
    <t>27.40</t>
  </si>
  <si>
    <t>29.77</t>
  </si>
  <si>
    <t>26.26</t>
  </si>
  <si>
    <t>26.13</t>
  </si>
  <si>
    <t>17.13</t>
  </si>
  <si>
    <t>17.11</t>
  </si>
  <si>
    <t>12.44</t>
  </si>
  <si>
    <t>6.30</t>
  </si>
  <si>
    <t>1.55.90</t>
  </si>
  <si>
    <t>1.58.20</t>
  </si>
  <si>
    <t>2.00.70</t>
  </si>
  <si>
    <t>2.02.70</t>
  </si>
  <si>
    <t>2.04.30</t>
  </si>
  <si>
    <t>2.08.90</t>
  </si>
  <si>
    <t>2.25.50</t>
  </si>
  <si>
    <t>2.09.4</t>
  </si>
  <si>
    <t>2.10.20</t>
  </si>
  <si>
    <t>2.10.2</t>
  </si>
  <si>
    <t>2.11.50</t>
  </si>
  <si>
    <t>2.17.4</t>
  </si>
  <si>
    <t>2.30.80</t>
  </si>
  <si>
    <t>2.21.8</t>
  </si>
  <si>
    <t>Senior Mens 800M</t>
  </si>
  <si>
    <t>25.9</t>
  </si>
  <si>
    <t>26.6</t>
  </si>
  <si>
    <t>27.0</t>
  </si>
  <si>
    <t>27.7</t>
  </si>
  <si>
    <t>33.4</t>
  </si>
  <si>
    <t>26.9</t>
  </si>
  <si>
    <t>27.5</t>
  </si>
  <si>
    <t>27.9</t>
  </si>
  <si>
    <t>29.3</t>
  </si>
  <si>
    <t>32.1</t>
  </si>
  <si>
    <t>22.1</t>
  </si>
  <si>
    <t>22.5</t>
  </si>
  <si>
    <t>22.7</t>
  </si>
  <si>
    <t>22.9</t>
  </si>
  <si>
    <t>23.1</t>
  </si>
  <si>
    <t>24.1</t>
  </si>
  <si>
    <t>24.3</t>
  </si>
  <si>
    <t>24.6</t>
  </si>
  <si>
    <t>21.8</t>
  </si>
  <si>
    <t>23.7</t>
  </si>
  <si>
    <t>23.9</t>
  </si>
  <si>
    <t>26.2</t>
  </si>
  <si>
    <t>26.4</t>
  </si>
  <si>
    <t>15.8</t>
  </si>
  <si>
    <t>65.8</t>
  </si>
  <si>
    <t>18.6</t>
  </si>
  <si>
    <t>21.5</t>
  </si>
  <si>
    <t>16.9</t>
  </si>
  <si>
    <t>11.45.1</t>
  </si>
  <si>
    <t>12.01.1</t>
  </si>
  <si>
    <t>12.54.4</t>
  </si>
  <si>
    <t>15.26.2</t>
  </si>
  <si>
    <t>16.03.1</t>
  </si>
  <si>
    <t>40.34</t>
  </si>
  <si>
    <t>34.83</t>
  </si>
  <si>
    <t>32.55</t>
  </si>
  <si>
    <t>29.99</t>
  </si>
  <si>
    <t>24.81</t>
  </si>
  <si>
    <t>21.91</t>
  </si>
  <si>
    <t>11.45</t>
  </si>
  <si>
    <t>33.15</t>
  </si>
  <si>
    <t>27.49</t>
  </si>
  <si>
    <t>15.33</t>
  </si>
  <si>
    <t>9.88</t>
  </si>
  <si>
    <t>4.38</t>
  </si>
  <si>
    <t>Womens Hammer</t>
  </si>
  <si>
    <t>25.93</t>
  </si>
  <si>
    <t>20.24</t>
  </si>
  <si>
    <t>6.25</t>
  </si>
  <si>
    <t>6.06</t>
  </si>
  <si>
    <t>5.32</t>
  </si>
  <si>
    <t>5.31</t>
  </si>
  <si>
    <t>5.30</t>
  </si>
  <si>
    <t>4.66</t>
  </si>
  <si>
    <t>4.51</t>
  </si>
  <si>
    <t>5.87</t>
  </si>
  <si>
    <t>5.47</t>
  </si>
  <si>
    <t>4.42</t>
  </si>
  <si>
    <t>4.29</t>
  </si>
  <si>
    <t>4.28</t>
  </si>
  <si>
    <t>4.24</t>
  </si>
  <si>
    <t>3.84</t>
  </si>
  <si>
    <t>10.72</t>
  </si>
  <si>
    <t>9.87</t>
  </si>
  <si>
    <t>9.82</t>
  </si>
  <si>
    <t>9.11</t>
  </si>
  <si>
    <t>8.99</t>
  </si>
  <si>
    <t>8.41</t>
  </si>
  <si>
    <t>8.26</t>
  </si>
  <si>
    <t>9.16</t>
  </si>
  <si>
    <t>9.66</t>
  </si>
  <si>
    <t>7.73</t>
  </si>
  <si>
    <t>7.36</t>
  </si>
  <si>
    <t>7.23</t>
  </si>
  <si>
    <t>7.16</t>
  </si>
  <si>
    <t>10.05.7</t>
  </si>
  <si>
    <t>10.50.0</t>
  </si>
  <si>
    <t>12.07.2</t>
  </si>
  <si>
    <t>12.21.7</t>
  </si>
  <si>
    <t>12.31.7</t>
  </si>
  <si>
    <t>12.37.9</t>
  </si>
  <si>
    <t>13.11.4</t>
  </si>
  <si>
    <t>19.6</t>
  </si>
  <si>
    <t>24.5</t>
  </si>
  <si>
    <t>58.6</t>
  </si>
  <si>
    <t>58.3</t>
  </si>
  <si>
    <t>58.1</t>
  </si>
  <si>
    <t>60.3</t>
  </si>
  <si>
    <t>64.5</t>
  </si>
  <si>
    <t>68.9</t>
  </si>
  <si>
    <t>69.3</t>
  </si>
  <si>
    <t>98.4</t>
  </si>
  <si>
    <t>61.8</t>
  </si>
  <si>
    <t>65.2</t>
  </si>
  <si>
    <t>70.8</t>
  </si>
  <si>
    <t>72.1</t>
  </si>
  <si>
    <t>50.8</t>
  </si>
  <si>
    <t>51.0</t>
  </si>
  <si>
    <t>51.7</t>
  </si>
  <si>
    <t>52.6</t>
  </si>
  <si>
    <t>53.5</t>
  </si>
  <si>
    <t>54.8</t>
  </si>
  <si>
    <t>56.8</t>
  </si>
  <si>
    <t>54.3</t>
  </si>
  <si>
    <t>55.3</t>
  </si>
  <si>
    <t>57.2</t>
  </si>
  <si>
    <t>60.8</t>
  </si>
  <si>
    <t>63.9</t>
  </si>
  <si>
    <t>10.22</t>
  </si>
  <si>
    <t>9.91</t>
  </si>
  <si>
    <t>8.98</t>
  </si>
  <si>
    <t>8.34</t>
  </si>
  <si>
    <t>9.20</t>
  </si>
  <si>
    <t>10.61</t>
  </si>
  <si>
    <t>9.83</t>
  </si>
  <si>
    <t>8.62</t>
  </si>
  <si>
    <t>7.43</t>
  </si>
  <si>
    <t>7.22</t>
  </si>
  <si>
    <t>6.17</t>
  </si>
  <si>
    <t>9.42</t>
  </si>
  <si>
    <t>8.00</t>
  </si>
  <si>
    <t>7.28</t>
  </si>
  <si>
    <t>6.77</t>
  </si>
  <si>
    <t>6.39</t>
  </si>
  <si>
    <t>5.34</t>
  </si>
  <si>
    <t>4.59</t>
  </si>
  <si>
    <t>58.08</t>
  </si>
  <si>
    <t>53.12</t>
  </si>
  <si>
    <t>41.60</t>
  </si>
  <si>
    <t>29.65</t>
  </si>
  <si>
    <t>28.27</t>
  </si>
  <si>
    <t>25.61</t>
  </si>
  <si>
    <t>21.11</t>
  </si>
  <si>
    <t>44.17</t>
  </si>
  <si>
    <t>28.81</t>
  </si>
  <si>
    <t>28.78</t>
  </si>
  <si>
    <t>28.63</t>
  </si>
  <si>
    <t>27.28</t>
  </si>
  <si>
    <t>22.49</t>
  </si>
  <si>
    <t>19.77</t>
  </si>
  <si>
    <t>4.25.6</t>
  </si>
  <si>
    <t>4.36.0</t>
  </si>
  <si>
    <t>4.35.6</t>
  </si>
  <si>
    <t>4.51.0</t>
  </si>
  <si>
    <t>5.17.5</t>
  </si>
  <si>
    <t>5.19.1</t>
  </si>
  <si>
    <t>7.13.2</t>
  </si>
  <si>
    <t>5.01.3</t>
  </si>
  <si>
    <t>6.12.9</t>
  </si>
  <si>
    <t>5.17.6</t>
  </si>
  <si>
    <t>5.18.9</t>
  </si>
  <si>
    <t>5.23.1</t>
  </si>
  <si>
    <t>5.30.6</t>
  </si>
  <si>
    <t>5.36.4</t>
  </si>
  <si>
    <t>5.48.1</t>
  </si>
  <si>
    <t>5.38.4</t>
  </si>
  <si>
    <t>5.40.8</t>
  </si>
  <si>
    <t>6.13.0</t>
  </si>
  <si>
    <t>6.27.6</t>
  </si>
  <si>
    <t>13.0</t>
  </si>
  <si>
    <t>13.1</t>
  </si>
  <si>
    <t>13.2</t>
  </si>
  <si>
    <t>13.4</t>
  </si>
  <si>
    <t>13.7</t>
  </si>
  <si>
    <t>14.3</t>
  </si>
  <si>
    <t>13.5</t>
  </si>
  <si>
    <t>13.6</t>
  </si>
  <si>
    <t>14.6</t>
  </si>
  <si>
    <t>15.1</t>
  </si>
  <si>
    <t>15.6</t>
  </si>
  <si>
    <t>10.8</t>
  </si>
  <si>
    <t>11.2</t>
  </si>
  <si>
    <t>11.3</t>
  </si>
  <si>
    <t>11.5</t>
  </si>
  <si>
    <t>11.7</t>
  </si>
  <si>
    <t>12.0</t>
  </si>
  <si>
    <t>12.2</t>
  </si>
  <si>
    <t>10.9</t>
  </si>
  <si>
    <t>11.8</t>
  </si>
  <si>
    <t>12.4</t>
  </si>
  <si>
    <t>womens 100M</t>
  </si>
  <si>
    <t>13.9</t>
  </si>
  <si>
    <t>Mens 100M</t>
  </si>
  <si>
    <t>55.5</t>
  </si>
  <si>
    <t>12.1</t>
  </si>
  <si>
    <t>12.9</t>
  </si>
  <si>
    <t>33.76</t>
  </si>
  <si>
    <t>31.65</t>
  </si>
  <si>
    <t>30.68</t>
  </si>
  <si>
    <t>24.02</t>
  </si>
  <si>
    <t>19.23</t>
  </si>
  <si>
    <t>18.90</t>
  </si>
  <si>
    <t>16.94</t>
  </si>
  <si>
    <t>23.03</t>
  </si>
  <si>
    <t>20.33</t>
  </si>
  <si>
    <t>20.63</t>
  </si>
  <si>
    <t>15.93</t>
  </si>
  <si>
    <t>15.71</t>
  </si>
  <si>
    <t>14.47</t>
  </si>
  <si>
    <t>10.68</t>
  </si>
  <si>
    <t>1.50</t>
  </si>
  <si>
    <t>1.35</t>
  </si>
  <si>
    <t>1.25</t>
  </si>
  <si>
    <t>1.30</t>
  </si>
  <si>
    <t>8.35.0</t>
  </si>
  <si>
    <t>8.41.0</t>
  </si>
  <si>
    <t>9.30.2</t>
  </si>
  <si>
    <t>9.31.6</t>
  </si>
  <si>
    <t>9.44.9</t>
  </si>
  <si>
    <t>10.33.2</t>
  </si>
  <si>
    <t>10.55.4</t>
  </si>
  <si>
    <t>9.53.0</t>
  </si>
  <si>
    <t>10.30.3</t>
  </si>
  <si>
    <t>10.40.4</t>
  </si>
  <si>
    <t>11.27.9</t>
  </si>
  <si>
    <t>11.49.0</t>
  </si>
  <si>
    <t>Mens 3000M</t>
  </si>
  <si>
    <t>10.21.8</t>
  </si>
  <si>
    <t>12.56</t>
  </si>
  <si>
    <t>11.69</t>
  </si>
  <si>
    <t>11.25</t>
  </si>
  <si>
    <t>10.04</t>
  </si>
  <si>
    <t>9.06</t>
  </si>
  <si>
    <t>10.42</t>
  </si>
  <si>
    <t>9.32</t>
  </si>
  <si>
    <t>51.4</t>
  </si>
  <si>
    <t>53.6</t>
  </si>
  <si>
    <t>43.8</t>
  </si>
  <si>
    <t>44.3</t>
  </si>
  <si>
    <t>46.2</t>
  </si>
  <si>
    <t>46.8</t>
  </si>
  <si>
    <t>47.0</t>
  </si>
  <si>
    <t>48.5</t>
  </si>
  <si>
    <t>4.13.5</t>
  </si>
  <si>
    <t>4.24.2</t>
  </si>
  <si>
    <t>4.34.3</t>
  </si>
  <si>
    <t>4.35.4</t>
  </si>
  <si>
    <t>4.47.2</t>
  </si>
  <si>
    <t>5.04.1</t>
  </si>
  <si>
    <t>3.28.1</t>
  </si>
  <si>
    <t>3.43.3</t>
  </si>
  <si>
    <t>3.46.0</t>
  </si>
  <si>
    <t>3.46.7</t>
  </si>
  <si>
    <t>3.52.1</t>
  </si>
  <si>
    <t>3.52.5</t>
  </si>
  <si>
    <t>4.26.8</t>
  </si>
  <si>
    <t>37.57</t>
  </si>
  <si>
    <t>29.80</t>
  </si>
  <si>
    <t>28.77</t>
  </si>
  <si>
    <t>28.47</t>
  </si>
  <si>
    <t>27.32</t>
  </si>
  <si>
    <t>25.58</t>
  </si>
  <si>
    <t>19.93</t>
  </si>
  <si>
    <t>26.15</t>
  </si>
  <si>
    <t>25.30</t>
  </si>
  <si>
    <t>23.81</t>
  </si>
  <si>
    <t>23.13</t>
  </si>
  <si>
    <t>18.82</t>
  </si>
  <si>
    <t>18.56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</si>
</sst>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dd\-mmm\-yy\ hh:mm:ss"/>
    <numFmt numFmtId="166" formatCode="dd/mm/yyyy;@"/>
  </numFmts>
  <fonts count="25" x14ac:knownFonts="1">
    <font>
      <sz val="11"/>
      <name val="Arial"/>
    </font>
    <font>
      <sz val="10"/>
      <name val="Tahoma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name val="Tahoma"/>
      <family val="2"/>
    </font>
    <font>
      <sz val="8"/>
      <name val="Tahoma"/>
      <family val="2"/>
    </font>
    <font>
      <sz val="10"/>
      <color indexed="9"/>
      <name val="Tahoma"/>
      <family val="2"/>
    </font>
    <font>
      <b/>
      <sz val="10"/>
      <color indexed="10"/>
      <name val="Tahoma"/>
      <family val="2"/>
    </font>
    <font>
      <u/>
      <sz val="11"/>
      <color indexed="12"/>
      <name val="Arial"/>
      <family val="2"/>
    </font>
    <font>
      <b/>
      <sz val="10"/>
      <color indexed="12"/>
      <name val="Tahoma"/>
      <family val="2"/>
    </font>
    <font>
      <u/>
      <sz val="10"/>
      <color indexed="12"/>
      <name val="Tahoma"/>
      <family val="2"/>
    </font>
    <font>
      <b/>
      <sz val="10"/>
      <color indexed="8"/>
      <name val="Tahoma"/>
      <family val="2"/>
    </font>
    <font>
      <i/>
      <sz val="10"/>
      <name val="Tahoma"/>
      <family val="2"/>
    </font>
    <font>
      <i/>
      <sz val="10"/>
      <name val="Arial"/>
      <family val="2"/>
    </font>
    <font>
      <u/>
      <sz val="10"/>
      <name val="Tahoma"/>
      <family val="2"/>
    </font>
    <font>
      <b/>
      <sz val="11"/>
      <color indexed="12"/>
      <name val="Arial"/>
      <family val="2"/>
    </font>
    <font>
      <b/>
      <i/>
      <sz val="10"/>
      <color indexed="12"/>
      <name val="Arial"/>
      <family val="2"/>
    </font>
    <font>
      <b/>
      <sz val="11"/>
      <color indexed="8"/>
      <name val="Arial"/>
      <family val="2"/>
    </font>
    <font>
      <b/>
      <i/>
      <sz val="10"/>
      <color indexed="8"/>
      <name val="Tahoma"/>
      <family val="2"/>
    </font>
    <font>
      <b/>
      <sz val="11"/>
      <color indexed="12"/>
      <name val="Arial"/>
      <family val="2"/>
    </font>
    <font>
      <b/>
      <sz val="11"/>
      <color indexed="8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1"/>
      <name val="Calibri"/>
      <family val="2"/>
      <scheme val="minor"/>
    </font>
    <font>
      <sz val="1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</fills>
  <borders count="8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/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 style="thin">
        <color indexed="22"/>
      </top>
      <bottom style="thin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64"/>
      </top>
      <bottom style="thin">
        <color indexed="22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64"/>
      </right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22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64"/>
      </bottom>
      <diagonal/>
    </border>
    <border>
      <left/>
      <right style="thin">
        <color indexed="22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22"/>
      </bottom>
      <diagonal/>
    </border>
    <border>
      <left style="thin">
        <color indexed="64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 style="thin">
        <color indexed="22"/>
      </bottom>
      <diagonal/>
    </border>
    <border>
      <left/>
      <right style="thin">
        <color indexed="64"/>
      </right>
      <top style="thin">
        <color indexed="22"/>
      </top>
      <bottom style="thin">
        <color indexed="64"/>
      </bottom>
      <diagonal/>
    </border>
    <border>
      <left style="thin">
        <color indexed="64"/>
      </left>
      <right/>
      <top style="thin">
        <color indexed="22"/>
      </top>
      <bottom style="thin">
        <color indexed="64"/>
      </bottom>
      <diagonal/>
    </border>
    <border>
      <left style="thin">
        <color indexed="22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/>
      <top style="thin">
        <color indexed="64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55"/>
      </bottom>
      <diagonal/>
    </border>
    <border>
      <left style="thin">
        <color indexed="64"/>
      </left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55"/>
      </top>
      <bottom style="thin">
        <color indexed="64"/>
      </bottom>
      <diagonal/>
    </border>
    <border>
      <left style="thin">
        <color indexed="22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22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64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64"/>
      </right>
      <top/>
      <bottom/>
      <diagonal/>
    </border>
    <border>
      <left/>
      <right/>
      <top style="thin">
        <color indexed="22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1499679555650502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14996795556505021"/>
      </top>
      <bottom style="thin">
        <color theme="0" tint="-0.24994659260841701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47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0" fontId="1" fillId="0" borderId="0" xfId="0" applyFont="1" applyAlignment="1" applyProtection="1">
      <alignment horizontal="right"/>
    </xf>
    <xf numFmtId="0" fontId="1" fillId="0" borderId="0" xfId="0" applyFont="1" applyAlignment="1" applyProtection="1">
      <alignment horizontal="left"/>
    </xf>
    <xf numFmtId="0" fontId="1" fillId="0" borderId="0" xfId="0" applyFont="1" applyProtection="1"/>
    <xf numFmtId="0" fontId="1" fillId="0" borderId="0" xfId="0" applyFont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0" borderId="0" xfId="0" applyFont="1"/>
    <xf numFmtId="0" fontId="2" fillId="3" borderId="5" xfId="0" applyFont="1" applyFill="1" applyBorder="1" applyAlignment="1" applyProtection="1">
      <alignment horizontal="center" vertical="center"/>
      <protection locked="0"/>
    </xf>
    <xf numFmtId="0" fontId="2" fillId="3" borderId="6" xfId="0" applyFont="1" applyFill="1" applyBorder="1" applyAlignment="1" applyProtection="1">
      <alignment horizontal="center" vertical="center"/>
      <protection locked="0"/>
    </xf>
    <xf numFmtId="0" fontId="3" fillId="0" borderId="2" xfId="0" applyFont="1" applyBorder="1" applyAlignment="1">
      <alignment vertical="center"/>
    </xf>
    <xf numFmtId="0" fontId="3" fillId="2" borderId="2" xfId="0" applyFont="1" applyFill="1" applyBorder="1" applyAlignment="1">
      <alignment horizontal="center"/>
    </xf>
    <xf numFmtId="0" fontId="3" fillId="0" borderId="0" xfId="0" applyFont="1"/>
    <xf numFmtId="0" fontId="2" fillId="4" borderId="7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4" borderId="5" xfId="0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>
      <alignment horizontal="center" vertical="center"/>
    </xf>
    <xf numFmtId="15" fontId="1" fillId="0" borderId="0" xfId="0" applyNumberFormat="1" applyFont="1" applyAlignment="1" applyProtection="1">
      <alignment horizontal="center"/>
    </xf>
    <xf numFmtId="0" fontId="3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vertic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1" fillId="0" borderId="8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left" indent="1"/>
      <protection hidden="1"/>
    </xf>
    <xf numFmtId="0" fontId="1" fillId="3" borderId="1" xfId="0" applyFont="1" applyFill="1" applyBorder="1" applyAlignment="1" applyProtection="1">
      <alignment horizontal="center"/>
      <protection locked="0" hidden="1"/>
    </xf>
    <xf numFmtId="0" fontId="1" fillId="0" borderId="9" xfId="0" applyFont="1" applyBorder="1" applyAlignment="1" applyProtection="1">
      <alignment horizontal="center"/>
      <protection hidden="1"/>
    </xf>
    <xf numFmtId="0" fontId="1" fillId="3" borderId="3" xfId="0" applyFont="1" applyFill="1" applyBorder="1" applyAlignment="1" applyProtection="1">
      <alignment horizontal="center"/>
      <protection locked="0" hidden="1"/>
    </xf>
    <xf numFmtId="15" fontId="1" fillId="0" borderId="0" xfId="0" applyNumberFormat="1" applyFont="1" applyAlignment="1" applyProtection="1">
      <alignment horizontal="right"/>
    </xf>
    <xf numFmtId="0" fontId="1" fillId="5" borderId="2" xfId="0" applyFont="1" applyFill="1" applyBorder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1" fillId="0" borderId="1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" fillId="5" borderId="2" xfId="0" applyFont="1" applyFill="1" applyBorder="1" applyAlignment="1">
      <alignment horizontal="center" vertical="center"/>
    </xf>
    <xf numFmtId="0" fontId="4" fillId="0" borderId="0" xfId="0" applyFont="1" applyBorder="1" applyAlignment="1" applyProtection="1">
      <alignment horizontal="left"/>
      <protection hidden="1"/>
    </xf>
    <xf numFmtId="0" fontId="1" fillId="0" borderId="0" xfId="0" applyFont="1" applyFill="1" applyBorder="1" applyProtection="1">
      <protection hidden="1"/>
    </xf>
    <xf numFmtId="49" fontId="5" fillId="0" borderId="0" xfId="0" applyNumberFormat="1" applyFont="1" applyFill="1" applyBorder="1" applyAlignment="1" applyProtection="1">
      <alignment horizontal="center"/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164" fontId="4" fillId="3" borderId="1" xfId="0" applyNumberFormat="1" applyFont="1" applyFill="1" applyBorder="1" applyAlignment="1" applyProtection="1">
      <alignment horizontal="center"/>
      <protection locked="0" hidden="1"/>
    </xf>
    <xf numFmtId="49" fontId="5" fillId="4" borderId="10" xfId="0" applyNumberFormat="1" applyFont="1" applyFill="1" applyBorder="1" applyAlignment="1" applyProtection="1">
      <alignment horizontal="left" indent="1"/>
      <protection locked="0" hidden="1"/>
    </xf>
    <xf numFmtId="49" fontId="5" fillId="4" borderId="4" xfId="0" applyNumberFormat="1" applyFont="1" applyFill="1" applyBorder="1" applyAlignment="1" applyProtection="1">
      <alignment horizontal="left" indent="1"/>
      <protection locked="0" hidden="1"/>
    </xf>
    <xf numFmtId="0" fontId="1" fillId="0" borderId="11" xfId="0" applyFont="1" applyBorder="1" applyAlignment="1" applyProtection="1">
      <alignment horizontal="center" vertical="center"/>
      <protection hidden="1"/>
    </xf>
    <xf numFmtId="0" fontId="1" fillId="0" borderId="12" xfId="0" applyFont="1" applyBorder="1" applyAlignment="1" applyProtection="1">
      <alignment horizontal="center" vertical="center"/>
      <protection hidden="1"/>
    </xf>
    <xf numFmtId="0" fontId="1" fillId="0" borderId="13" xfId="0" applyFont="1" applyBorder="1" applyAlignment="1" applyProtection="1">
      <alignment horizontal="center" vertical="center"/>
      <protection hidden="1"/>
    </xf>
    <xf numFmtId="0" fontId="1" fillId="0" borderId="8" xfId="0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center" vertical="center"/>
      <protection hidden="1"/>
    </xf>
    <xf numFmtId="0" fontId="1" fillId="0" borderId="10" xfId="0" applyFont="1" applyBorder="1" applyAlignment="1" applyProtection="1">
      <alignment horizontal="center" vertical="center"/>
      <protection hidden="1"/>
    </xf>
    <xf numFmtId="0" fontId="1" fillId="0" borderId="9" xfId="0" applyFont="1" applyBorder="1" applyAlignment="1" applyProtection="1">
      <alignment horizontal="center" vertical="center"/>
      <protection hidden="1"/>
    </xf>
    <xf numFmtId="0" fontId="1" fillId="0" borderId="3" xfId="0" applyFont="1" applyBorder="1" applyAlignment="1" applyProtection="1">
      <alignment horizontal="center" vertical="center"/>
      <protection hidden="1"/>
    </xf>
    <xf numFmtId="0" fontId="1" fillId="0" borderId="4" xfId="0" applyFont="1" applyBorder="1" applyAlignment="1" applyProtection="1">
      <alignment horizontal="center" vertical="center"/>
      <protection hidden="1"/>
    </xf>
    <xf numFmtId="49" fontId="9" fillId="0" borderId="0" xfId="0" applyNumberFormat="1" applyFont="1" applyBorder="1" applyAlignment="1"/>
    <xf numFmtId="0" fontId="1" fillId="0" borderId="0" xfId="0" applyFont="1" applyAlignment="1" applyProtection="1">
      <alignment horizontal="center"/>
    </xf>
    <xf numFmtId="0" fontId="1" fillId="0" borderId="1" xfId="0" applyFont="1" applyBorder="1" applyAlignment="1" applyProtection="1">
      <alignment horizontal="center"/>
    </xf>
    <xf numFmtId="0" fontId="1" fillId="0" borderId="1" xfId="0" applyFont="1" applyBorder="1" applyAlignment="1" applyProtection="1">
      <alignment horizontal="left"/>
      <protection hidden="1"/>
    </xf>
    <xf numFmtId="0" fontId="1" fillId="0" borderId="3" xfId="0" applyFont="1" applyBorder="1" applyAlignment="1" applyProtection="1">
      <alignment horizontal="left"/>
      <protection hidden="1"/>
    </xf>
    <xf numFmtId="0" fontId="1" fillId="6" borderId="0" xfId="0" applyFont="1" applyFill="1" applyAlignment="1">
      <alignment horizontal="center"/>
    </xf>
    <xf numFmtId="0" fontId="1" fillId="2" borderId="14" xfId="0" applyFont="1" applyFill="1" applyBorder="1" applyAlignment="1">
      <alignment horizontal="left"/>
    </xf>
    <xf numFmtId="0" fontId="1" fillId="0" borderId="15" xfId="0" applyFont="1" applyBorder="1" applyAlignment="1" applyProtection="1">
      <alignment horizontal="center"/>
      <protection hidden="1"/>
    </xf>
    <xf numFmtId="0" fontId="1" fillId="0" borderId="16" xfId="0" applyFont="1" applyBorder="1" applyAlignment="1" applyProtection="1">
      <alignment horizontal="left"/>
      <protection hidden="1"/>
    </xf>
    <xf numFmtId="0" fontId="1" fillId="3" borderId="16" xfId="0" applyFont="1" applyFill="1" applyBorder="1" applyAlignment="1" applyProtection="1">
      <alignment horizontal="center"/>
      <protection locked="0" hidden="1"/>
    </xf>
    <xf numFmtId="49" fontId="5" fillId="4" borderId="17" xfId="0" applyNumberFormat="1" applyFont="1" applyFill="1" applyBorder="1" applyAlignment="1" applyProtection="1">
      <alignment horizontal="left" indent="1"/>
      <protection locked="0" hidden="1"/>
    </xf>
    <xf numFmtId="0" fontId="1" fillId="2" borderId="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left"/>
    </xf>
    <xf numFmtId="0" fontId="1" fillId="2" borderId="2" xfId="0" applyFont="1" applyFill="1" applyBorder="1"/>
    <xf numFmtId="0" fontId="1" fillId="2" borderId="2" xfId="0" applyFont="1" applyFill="1" applyBorder="1" applyAlignment="1">
      <alignment horizontal="left" indent="2"/>
    </xf>
    <xf numFmtId="0" fontId="1" fillId="7" borderId="2" xfId="0" applyFont="1" applyFill="1" applyBorder="1"/>
    <xf numFmtId="0" fontId="1" fillId="8" borderId="2" xfId="0" applyFont="1" applyFill="1" applyBorder="1" applyAlignment="1" applyProtection="1">
      <alignment horizontal="left"/>
      <protection hidden="1"/>
    </xf>
    <xf numFmtId="0" fontId="1" fillId="9" borderId="2" xfId="0" applyFont="1" applyFill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</xf>
    <xf numFmtId="0" fontId="1" fillId="0" borderId="11" xfId="0" applyFont="1" applyBorder="1" applyAlignment="1" applyProtection="1">
      <alignment horizontal="center"/>
    </xf>
    <xf numFmtId="0" fontId="1" fillId="0" borderId="12" xfId="0" applyFont="1" applyBorder="1" applyAlignment="1" applyProtection="1">
      <alignment horizontal="center"/>
    </xf>
    <xf numFmtId="0" fontId="1" fillId="0" borderId="3" xfId="0" applyFont="1" applyBorder="1" applyAlignment="1" applyProtection="1">
      <alignment horizontal="center"/>
    </xf>
    <xf numFmtId="0" fontId="1" fillId="0" borderId="18" xfId="0" applyFont="1" applyBorder="1" applyAlignment="1" applyProtection="1">
      <alignment horizontal="center"/>
    </xf>
    <xf numFmtId="0" fontId="1" fillId="0" borderId="0" xfId="0" applyFont="1" applyAlignment="1">
      <alignment horizontal="right"/>
    </xf>
    <xf numFmtId="0" fontId="4" fillId="10" borderId="2" xfId="0" applyFont="1" applyFill="1" applyBorder="1" applyAlignment="1" applyProtection="1">
      <alignment horizontal="left"/>
    </xf>
    <xf numFmtId="0" fontId="4" fillId="11" borderId="2" xfId="0" applyFont="1" applyFill="1" applyBorder="1" applyAlignment="1" applyProtection="1">
      <alignment horizontal="left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left" vertical="center" indent="1"/>
    </xf>
    <xf numFmtId="49" fontId="1" fillId="0" borderId="11" xfId="0" applyNumberFormat="1" applyFont="1" applyBorder="1" applyAlignment="1">
      <alignment horizontal="left" vertical="center" indent="1"/>
    </xf>
    <xf numFmtId="49" fontId="1" fillId="0" borderId="9" xfId="0" applyNumberFormat="1" applyFont="1" applyBorder="1" applyAlignment="1">
      <alignment horizontal="left" vertical="center" indent="1"/>
    </xf>
    <xf numFmtId="0" fontId="4" fillId="0" borderId="0" xfId="0" applyFont="1" applyAlignment="1">
      <alignment horizontal="left" indent="1"/>
    </xf>
    <xf numFmtId="0" fontId="1" fillId="0" borderId="20" xfId="0" applyFont="1" applyBorder="1" applyAlignment="1">
      <alignment horizontal="center" vertical="center"/>
    </xf>
    <xf numFmtId="0" fontId="1" fillId="0" borderId="21" xfId="0" applyFont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</xf>
    <xf numFmtId="0" fontId="1" fillId="2" borderId="23" xfId="0" applyFont="1" applyFill="1" applyBorder="1" applyAlignment="1">
      <alignment horizontal="left"/>
    </xf>
    <xf numFmtId="0" fontId="1" fillId="0" borderId="24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/>
    </xf>
    <xf numFmtId="0" fontId="1" fillId="0" borderId="25" xfId="0" applyFont="1" applyBorder="1" applyAlignment="1" applyProtection="1">
      <alignment horizontal="center"/>
    </xf>
    <xf numFmtId="0" fontId="1" fillId="0" borderId="26" xfId="0" applyFont="1" applyBorder="1" applyAlignment="1" applyProtection="1">
      <alignment horizontal="center"/>
    </xf>
    <xf numFmtId="0" fontId="4" fillId="0" borderId="2" xfId="0" applyFont="1" applyBorder="1" applyAlignment="1" applyProtection="1">
      <alignment horizontal="center"/>
    </xf>
    <xf numFmtId="0" fontId="1" fillId="2" borderId="22" xfId="0" applyFont="1" applyFill="1" applyBorder="1" applyAlignment="1">
      <alignment horizontal="left"/>
    </xf>
    <xf numFmtId="0" fontId="9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4" fillId="0" borderId="0" xfId="0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1" fillId="0" borderId="28" xfId="0" applyFont="1" applyBorder="1" applyAlignment="1">
      <alignment vertical="center"/>
    </xf>
    <xf numFmtId="0" fontId="1" fillId="0" borderId="25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0" fontId="4" fillId="0" borderId="35" xfId="0" applyFont="1" applyBorder="1" applyAlignment="1">
      <alignment horizontal="center"/>
    </xf>
    <xf numFmtId="0" fontId="1" fillId="9" borderId="2" xfId="0" applyFont="1" applyFill="1" applyBorder="1" applyAlignment="1">
      <alignment horizontal="left" vertical="center"/>
    </xf>
    <xf numFmtId="0" fontId="4" fillId="0" borderId="36" xfId="0" applyFont="1" applyBorder="1"/>
    <xf numFmtId="0" fontId="4" fillId="0" borderId="37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4" fillId="0" borderId="0" xfId="0" applyFont="1" applyBorder="1"/>
    <xf numFmtId="0" fontId="1" fillId="0" borderId="35" xfId="0" applyFont="1" applyBorder="1" applyAlignment="1">
      <alignment horizontal="center"/>
    </xf>
    <xf numFmtId="0" fontId="4" fillId="11" borderId="2" xfId="0" applyFont="1" applyFill="1" applyBorder="1" applyAlignment="1" applyProtection="1">
      <alignment horizontal="center"/>
    </xf>
    <xf numFmtId="0" fontId="1" fillId="0" borderId="1" xfId="0" applyFont="1" applyBorder="1" applyAlignment="1" applyProtection="1">
      <alignment horizontal="center"/>
      <protection hidden="1"/>
    </xf>
    <xf numFmtId="0" fontId="1" fillId="0" borderId="2" xfId="0" applyFont="1" applyBorder="1" applyAlignment="1" applyProtection="1">
      <alignment horizontal="left" vertical="center" indent="1"/>
      <protection hidden="1"/>
    </xf>
    <xf numFmtId="0" fontId="1" fillId="6" borderId="36" xfId="0" applyFont="1" applyFill="1" applyBorder="1" applyAlignment="1" applyProtection="1">
      <alignment horizontal="center" vertical="center"/>
      <protection hidden="1"/>
    </xf>
    <xf numFmtId="0" fontId="1" fillId="6" borderId="2" xfId="0" applyFont="1" applyFill="1" applyBorder="1" applyAlignment="1" applyProtection="1">
      <alignment horizontal="center" vertical="center"/>
      <protection hidden="1"/>
    </xf>
    <xf numFmtId="0" fontId="1" fillId="6" borderId="23" xfId="0" applyFont="1" applyFill="1" applyBorder="1" applyAlignment="1" applyProtection="1">
      <alignment horizontal="center" vertical="center"/>
      <protection hidden="1"/>
    </xf>
    <xf numFmtId="0" fontId="1" fillId="6" borderId="22" xfId="0" applyFont="1" applyFill="1" applyBorder="1" applyAlignment="1" applyProtection="1">
      <alignment horizontal="center" vertical="center"/>
      <protection hidden="1"/>
    </xf>
    <xf numFmtId="0" fontId="10" fillId="0" borderId="5" xfId="1" applyFont="1" applyBorder="1" applyAlignment="1" applyProtection="1">
      <alignment horizontal="left" vertical="center" indent="1"/>
      <protection hidden="1"/>
    </xf>
    <xf numFmtId="0" fontId="1" fillId="0" borderId="38" xfId="0" applyFont="1" applyBorder="1" applyAlignment="1" applyProtection="1">
      <alignment horizontal="center" vertical="center"/>
      <protection hidden="1"/>
    </xf>
    <xf numFmtId="0" fontId="1" fillId="0" borderId="5" xfId="0" applyFont="1" applyBorder="1" applyAlignment="1" applyProtection="1">
      <alignment horizontal="center" vertical="center"/>
      <protection hidden="1"/>
    </xf>
    <xf numFmtId="0" fontId="1" fillId="0" borderId="39" xfId="0" applyFont="1" applyBorder="1" applyAlignment="1" applyProtection="1">
      <alignment horizontal="center" vertical="center"/>
      <protection hidden="1"/>
    </xf>
    <xf numFmtId="0" fontId="1" fillId="0" borderId="40" xfId="0" applyFont="1" applyBorder="1" applyAlignment="1" applyProtection="1">
      <alignment horizontal="center" vertical="center"/>
      <protection hidden="1"/>
    </xf>
    <xf numFmtId="0" fontId="10" fillId="0" borderId="6" xfId="1" applyFont="1" applyBorder="1" applyAlignment="1" applyProtection="1">
      <alignment horizontal="left" vertical="center" indent="1"/>
      <protection hidden="1"/>
    </xf>
    <xf numFmtId="0" fontId="1" fillId="0" borderId="41" xfId="0" applyFont="1" applyBorder="1" applyAlignment="1" applyProtection="1">
      <alignment horizontal="center" vertical="center"/>
      <protection hidden="1"/>
    </xf>
    <xf numFmtId="0" fontId="1" fillId="0" borderId="6" xfId="0" applyFont="1" applyBorder="1" applyAlignment="1" applyProtection="1">
      <alignment horizontal="center" vertical="center"/>
      <protection hidden="1"/>
    </xf>
    <xf numFmtId="0" fontId="1" fillId="0" borderId="42" xfId="0" applyFont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0" fillId="0" borderId="28" xfId="1" applyFont="1" applyBorder="1" applyAlignment="1" applyProtection="1">
      <alignment horizontal="left" vertical="center" indent="1"/>
      <protection hidden="1"/>
    </xf>
    <xf numFmtId="0" fontId="1" fillId="0" borderId="28" xfId="0" applyFont="1" applyBorder="1" applyAlignment="1" applyProtection="1">
      <alignment horizontal="center" vertical="center"/>
      <protection hidden="1"/>
    </xf>
    <xf numFmtId="0" fontId="4" fillId="0" borderId="2" xfId="0" applyFont="1" applyBorder="1" applyAlignment="1" applyProtection="1">
      <alignment horizontal="left" vertical="center" indent="1"/>
      <protection hidden="1"/>
    </xf>
    <xf numFmtId="0" fontId="4" fillId="0" borderId="36" xfId="0" applyFont="1" applyBorder="1" applyAlignment="1" applyProtection="1">
      <alignment horizontal="center" vertical="center"/>
      <protection hidden="1"/>
    </xf>
    <xf numFmtId="0" fontId="4" fillId="0" borderId="2" xfId="0" applyFont="1" applyBorder="1" applyAlignment="1" applyProtection="1">
      <alignment horizontal="center" vertical="center"/>
      <protection hidden="1"/>
    </xf>
    <xf numFmtId="0" fontId="4" fillId="0" borderId="23" xfId="0" applyFont="1" applyBorder="1" applyAlignment="1" applyProtection="1">
      <alignment horizontal="center" vertical="center"/>
      <protection hidden="1"/>
    </xf>
    <xf numFmtId="0" fontId="4" fillId="0" borderId="22" xfId="0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4" fillId="5" borderId="2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10" fillId="12" borderId="35" xfId="1" applyFont="1" applyFill="1" applyBorder="1" applyAlignment="1" applyProtection="1">
      <alignment horizontal="center"/>
    </xf>
    <xf numFmtId="0" fontId="1" fillId="3" borderId="11" xfId="0" applyFont="1" applyFill="1" applyBorder="1" applyAlignment="1" applyProtection="1">
      <alignment vertical="center"/>
      <protection locked="0"/>
    </xf>
    <xf numFmtId="0" fontId="1" fillId="3" borderId="13" xfId="0" applyFont="1" applyFill="1" applyBorder="1" applyAlignment="1" applyProtection="1">
      <alignment vertical="center"/>
      <protection locked="0"/>
    </xf>
    <xf numFmtId="0" fontId="1" fillId="3" borderId="8" xfId="0" applyFont="1" applyFill="1" applyBorder="1" applyAlignment="1" applyProtection="1">
      <alignment vertical="center"/>
      <protection locked="0"/>
    </xf>
    <xf numFmtId="0" fontId="1" fillId="3" borderId="10" xfId="0" applyFont="1" applyFill="1" applyBorder="1" applyAlignment="1" applyProtection="1">
      <alignment vertical="center"/>
      <protection locked="0"/>
    </xf>
    <xf numFmtId="0" fontId="1" fillId="3" borderId="9" xfId="0" applyFont="1" applyFill="1" applyBorder="1" applyAlignment="1" applyProtection="1">
      <alignment vertical="center"/>
      <protection locked="0"/>
    </xf>
    <xf numFmtId="0" fontId="1" fillId="3" borderId="4" xfId="0" applyFont="1" applyFill="1" applyBorder="1" applyAlignment="1" applyProtection="1">
      <alignment vertical="center"/>
      <protection locked="0"/>
    </xf>
    <xf numFmtId="0" fontId="10" fillId="0" borderId="44" xfId="1" applyFont="1" applyBorder="1" applyAlignment="1" applyProtection="1">
      <alignment horizontal="left" vertical="center"/>
    </xf>
    <xf numFmtId="0" fontId="10" fillId="0" borderId="41" xfId="1" applyFont="1" applyBorder="1" applyAlignment="1" applyProtection="1">
      <alignment horizontal="left" vertical="center"/>
    </xf>
    <xf numFmtId="0" fontId="10" fillId="0" borderId="41" xfId="1" applyFont="1" applyBorder="1" applyAlignment="1" applyProtection="1"/>
    <xf numFmtId="0" fontId="15" fillId="0" borderId="0" xfId="0" applyFont="1"/>
    <xf numFmtId="0" fontId="17" fillId="0" borderId="0" xfId="0" applyFont="1"/>
    <xf numFmtId="0" fontId="18" fillId="0" borderId="0" xfId="0" applyFont="1" applyAlignment="1">
      <alignment horizontal="left"/>
    </xf>
    <xf numFmtId="0" fontId="0" fillId="0" borderId="0" xfId="0" applyAlignment="1">
      <alignment horizontal="left"/>
    </xf>
    <xf numFmtId="0" fontId="16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9" fillId="0" borderId="0" xfId="0" applyFont="1"/>
    <xf numFmtId="0" fontId="11" fillId="0" borderId="0" xfId="0" applyFont="1"/>
    <xf numFmtId="49" fontId="2" fillId="4" borderId="25" xfId="0" applyNumberFormat="1" applyFont="1" applyFill="1" applyBorder="1" applyAlignment="1" applyProtection="1">
      <alignment horizontal="left" indent="1"/>
      <protection locked="0"/>
    </xf>
    <xf numFmtId="49" fontId="2" fillId="4" borderId="6" xfId="0" applyNumberFormat="1" applyFont="1" applyFill="1" applyBorder="1" applyAlignment="1" applyProtection="1">
      <alignment horizontal="left" indent="1"/>
      <protection locked="0"/>
    </xf>
    <xf numFmtId="49" fontId="2" fillId="4" borderId="28" xfId="0" applyNumberFormat="1" applyFont="1" applyFill="1" applyBorder="1" applyAlignment="1" applyProtection="1">
      <alignment horizontal="left" indent="1"/>
      <protection locked="0"/>
    </xf>
    <xf numFmtId="0" fontId="1" fillId="3" borderId="6" xfId="0" applyFont="1" applyFill="1" applyBorder="1" applyAlignment="1" applyProtection="1">
      <alignment horizontal="left"/>
      <protection locked="0"/>
    </xf>
    <xf numFmtId="0" fontId="1" fillId="3" borderId="28" xfId="0" applyFont="1" applyFill="1" applyBorder="1" applyAlignment="1" applyProtection="1">
      <alignment horizontal="left"/>
      <protection locked="0"/>
    </xf>
    <xf numFmtId="0" fontId="1" fillId="0" borderId="6" xfId="0" applyFont="1" applyBorder="1" applyAlignment="1">
      <alignment horizontal="center"/>
    </xf>
    <xf numFmtId="0" fontId="1" fillId="0" borderId="28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0" borderId="2" xfId="0" applyFont="1" applyFill="1" applyBorder="1" applyAlignment="1">
      <alignment horizontal="center" vertical="center"/>
    </xf>
    <xf numFmtId="0" fontId="1" fillId="0" borderId="22" xfId="0" applyFont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2" xfId="0" applyFont="1" applyFill="1" applyBorder="1" applyAlignment="1">
      <alignment horizontal="center"/>
    </xf>
    <xf numFmtId="0" fontId="1" fillId="3" borderId="6" xfId="0" applyFont="1" applyFill="1" applyBorder="1" applyAlignment="1" applyProtection="1">
      <alignment horizontal="center"/>
      <protection locked="0"/>
    </xf>
    <xf numFmtId="0" fontId="1" fillId="3" borderId="28" xfId="0" applyFont="1" applyFill="1" applyBorder="1" applyAlignment="1" applyProtection="1">
      <alignment horizontal="center"/>
      <protection locked="0"/>
    </xf>
    <xf numFmtId="0" fontId="19" fillId="0" borderId="0" xfId="0" applyFont="1"/>
    <xf numFmtId="0" fontId="19" fillId="0" borderId="0" xfId="0" applyFont="1" applyAlignment="1">
      <alignment horizontal="left"/>
    </xf>
    <xf numFmtId="0" fontId="20" fillId="0" borderId="0" xfId="0" applyFont="1"/>
    <xf numFmtId="0" fontId="20" fillId="0" borderId="0" xfId="0" applyFont="1" applyAlignment="1">
      <alignment horizontal="left"/>
    </xf>
    <xf numFmtId="0" fontId="1" fillId="3" borderId="40" xfId="0" applyFont="1" applyFill="1" applyBorder="1" applyAlignment="1" applyProtection="1">
      <alignment horizontal="left"/>
      <protection locked="0"/>
    </xf>
    <xf numFmtId="15" fontId="1" fillId="3" borderId="43" xfId="0" applyNumberFormat="1" applyFont="1" applyFill="1" applyBorder="1" applyAlignment="1" applyProtection="1">
      <alignment horizontal="left"/>
      <protection locked="0"/>
    </xf>
    <xf numFmtId="0" fontId="1" fillId="3" borderId="43" xfId="0" applyFont="1" applyFill="1" applyBorder="1" applyProtection="1">
      <protection locked="0"/>
    </xf>
    <xf numFmtId="0" fontId="1" fillId="3" borderId="45" xfId="0" applyFont="1" applyFill="1" applyBorder="1" applyProtection="1">
      <protection locked="0"/>
    </xf>
    <xf numFmtId="0" fontId="1" fillId="0" borderId="5" xfId="0" applyFont="1" applyBorder="1"/>
    <xf numFmtId="0" fontId="1" fillId="0" borderId="6" xfId="0" applyFont="1" applyBorder="1"/>
    <xf numFmtId="0" fontId="1" fillId="0" borderId="28" xfId="0" applyFont="1" applyBorder="1"/>
    <xf numFmtId="0" fontId="1" fillId="0" borderId="11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44" xfId="0" applyFont="1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1" fillId="0" borderId="46" xfId="0" applyFont="1" applyBorder="1" applyAlignment="1">
      <alignment horizontal="center"/>
    </xf>
    <xf numFmtId="0" fontId="4" fillId="14" borderId="36" xfId="0" applyFont="1" applyFill="1" applyBorder="1" applyAlignment="1">
      <alignment horizontal="center"/>
    </xf>
    <xf numFmtId="0" fontId="4" fillId="14" borderId="2" xfId="0" applyFont="1" applyFill="1" applyBorder="1" applyAlignment="1">
      <alignment horizontal="center"/>
    </xf>
    <xf numFmtId="165" fontId="1" fillId="0" borderId="4" xfId="0" applyNumberFormat="1" applyFont="1" applyBorder="1" applyAlignment="1">
      <alignment horizontal="left" vertical="center" indent="1"/>
    </xf>
    <xf numFmtId="49" fontId="1" fillId="0" borderId="13" xfId="0" applyNumberFormat="1" applyFont="1" applyBorder="1" applyAlignment="1">
      <alignment horizontal="left" vertical="center" indent="1"/>
    </xf>
    <xf numFmtId="0" fontId="1" fillId="0" borderId="13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4" fillId="0" borderId="0" xfId="0" applyFont="1" applyFill="1" applyBorder="1" applyAlignment="1" applyProtection="1">
      <alignment horizontal="left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/>
    <xf numFmtId="0" fontId="1" fillId="0" borderId="0" xfId="0" applyFont="1" applyFill="1" applyBorder="1" applyProtection="1"/>
    <xf numFmtId="0" fontId="1" fillId="0" borderId="11" xfId="0" applyFont="1" applyBorder="1" applyAlignment="1" applyProtection="1">
      <alignment horizontal="center"/>
      <protection hidden="1"/>
    </xf>
    <xf numFmtId="0" fontId="1" fillId="0" borderId="12" xfId="0" applyFont="1" applyBorder="1" applyAlignment="1" applyProtection="1">
      <alignment horizontal="left"/>
      <protection hidden="1"/>
    </xf>
    <xf numFmtId="0" fontId="1" fillId="3" borderId="12" xfId="0" applyFont="1" applyFill="1" applyBorder="1" applyAlignment="1" applyProtection="1">
      <alignment horizontal="center"/>
      <protection locked="0" hidden="1"/>
    </xf>
    <xf numFmtId="49" fontId="5" fillId="4" borderId="13" xfId="0" applyNumberFormat="1" applyFont="1" applyFill="1" applyBorder="1" applyAlignment="1" applyProtection="1">
      <alignment horizontal="left" indent="1"/>
      <protection locked="0" hidden="1"/>
    </xf>
    <xf numFmtId="0" fontId="1" fillId="0" borderId="15" xfId="0" applyFont="1" applyBorder="1" applyAlignment="1" applyProtection="1">
      <alignment horizontal="center" vertical="center"/>
      <protection hidden="1"/>
    </xf>
    <xf numFmtId="0" fontId="1" fillId="0" borderId="16" xfId="0" applyFont="1" applyBorder="1" applyAlignment="1" applyProtection="1">
      <alignment horizontal="center" vertical="center"/>
      <protection hidden="1"/>
    </xf>
    <xf numFmtId="0" fontId="1" fillId="0" borderId="17" xfId="0" applyFont="1" applyBorder="1" applyAlignment="1" applyProtection="1">
      <alignment horizontal="center" vertical="center"/>
      <protection hidden="1"/>
    </xf>
    <xf numFmtId="0" fontId="1" fillId="3" borderId="5" xfId="0" applyFont="1" applyFill="1" applyBorder="1" applyAlignment="1" applyProtection="1">
      <alignment horizontal="left"/>
      <protection locked="0"/>
    </xf>
    <xf numFmtId="0" fontId="1" fillId="3" borderId="5" xfId="0" applyFont="1" applyFill="1" applyBorder="1" applyAlignment="1" applyProtection="1">
      <alignment horizontal="center"/>
      <protection locked="0"/>
    </xf>
    <xf numFmtId="0" fontId="1" fillId="0" borderId="5" xfId="0" applyFont="1" applyBorder="1" applyAlignment="1">
      <alignment horizontal="center"/>
    </xf>
    <xf numFmtId="0" fontId="1" fillId="0" borderId="20" xfId="0" applyFont="1" applyBorder="1" applyAlignment="1" applyProtection="1">
      <alignment horizontal="center" vertical="center"/>
      <protection hidden="1"/>
    </xf>
    <xf numFmtId="0" fontId="1" fillId="0" borderId="27" xfId="0" applyFont="1" applyBorder="1" applyAlignment="1" applyProtection="1">
      <alignment horizontal="center" vertical="center"/>
      <protection hidden="1"/>
    </xf>
    <xf numFmtId="0" fontId="1" fillId="0" borderId="19" xfId="0" applyFont="1" applyBorder="1" applyAlignment="1" applyProtection="1">
      <alignment horizontal="center" vertical="center"/>
      <protection hidden="1"/>
    </xf>
    <xf numFmtId="0" fontId="1" fillId="5" borderId="22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4" fillId="0" borderId="10" xfId="0" applyFont="1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horizontal="center" vertical="center"/>
      <protection hidden="1"/>
    </xf>
    <xf numFmtId="0" fontId="4" fillId="0" borderId="1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12" fillId="0" borderId="21" xfId="0" applyFont="1" applyBorder="1" applyAlignment="1" applyProtection="1">
      <alignment horizontal="right" vertical="center"/>
      <protection hidden="1"/>
    </xf>
    <xf numFmtId="0" fontId="4" fillId="0" borderId="13" xfId="0" applyFont="1" applyBorder="1" applyAlignment="1" applyProtection="1">
      <alignment horizontal="center" vertical="center"/>
      <protection hidden="1"/>
    </xf>
    <xf numFmtId="0" fontId="1" fillId="0" borderId="11" xfId="0" applyFont="1" applyBorder="1" applyAlignment="1" applyProtection="1">
      <alignment horizontal="left" vertical="center" indent="1"/>
      <protection hidden="1"/>
    </xf>
    <xf numFmtId="0" fontId="1" fillId="0" borderId="8" xfId="0" applyFont="1" applyBorder="1" applyAlignment="1" applyProtection="1">
      <alignment horizontal="left" vertical="center" indent="1"/>
      <protection hidden="1"/>
    </xf>
    <xf numFmtId="0" fontId="1" fillId="0" borderId="9" xfId="0" applyFont="1" applyBorder="1" applyAlignment="1" applyProtection="1">
      <alignment horizontal="left" vertical="center" indent="1"/>
      <protection hidden="1"/>
    </xf>
    <xf numFmtId="0" fontId="1" fillId="0" borderId="0" xfId="0" applyFont="1" applyBorder="1"/>
    <xf numFmtId="0" fontId="7" fillId="0" borderId="0" xfId="0" applyFont="1" applyAlignment="1" applyProtection="1">
      <alignment horizontal="left" indent="1"/>
    </xf>
    <xf numFmtId="0" fontId="7" fillId="0" borderId="2" xfId="0" applyFont="1" applyBorder="1" applyAlignment="1" applyProtection="1">
      <alignment horizontal="right"/>
    </xf>
    <xf numFmtId="0" fontId="7" fillId="0" borderId="0" xfId="0" applyFont="1" applyAlignment="1">
      <alignment horizontal="left" indent="1"/>
    </xf>
    <xf numFmtId="0" fontId="1" fillId="0" borderId="47" xfId="0" applyFont="1" applyBorder="1" applyAlignment="1">
      <alignment horizontal="center" vertical="center"/>
    </xf>
    <xf numFmtId="0" fontId="1" fillId="0" borderId="48" xfId="0" applyFont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1" fillId="0" borderId="24" xfId="0" applyFont="1" applyBorder="1" applyAlignment="1" applyProtection="1">
      <alignment horizontal="center" vertical="center"/>
    </xf>
    <xf numFmtId="0" fontId="1" fillId="0" borderId="25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 vertical="center"/>
    </xf>
    <xf numFmtId="0" fontId="1" fillId="0" borderId="26" xfId="0" applyFont="1" applyBorder="1" applyAlignment="1" applyProtection="1">
      <alignment horizontal="center" vertic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7" fillId="0" borderId="0" xfId="0" applyFont="1" applyAlignment="1">
      <alignment horizontal="left" vertical="center" indent="1"/>
    </xf>
    <xf numFmtId="0" fontId="1" fillId="0" borderId="0" xfId="0" applyFont="1" applyAlignment="1" applyProtection="1">
      <alignment horizontal="center" vertical="center"/>
    </xf>
    <xf numFmtId="0" fontId="1" fillId="0" borderId="2" xfId="0" applyFont="1" applyBorder="1" applyAlignment="1" applyProtection="1">
      <alignment horizontal="center" vertical="center"/>
    </xf>
    <xf numFmtId="0" fontId="1" fillId="0" borderId="0" xfId="0" applyFont="1" applyAlignment="1" applyProtection="1">
      <alignment vertical="center"/>
    </xf>
    <xf numFmtId="0" fontId="1" fillId="0" borderId="38" xfId="0" applyFont="1" applyBorder="1" applyAlignment="1" applyProtection="1">
      <alignment vertical="center"/>
    </xf>
    <xf numFmtId="0" fontId="1" fillId="3" borderId="11" xfId="0" applyNumberFormat="1" applyFont="1" applyFill="1" applyBorder="1" applyAlignment="1" applyProtection="1">
      <alignment vertical="center"/>
      <protection locked="0"/>
    </xf>
    <xf numFmtId="0" fontId="1" fillId="3" borderId="13" xfId="0" applyNumberFormat="1" applyFont="1" applyFill="1" applyBorder="1" applyAlignment="1" applyProtection="1">
      <alignment vertical="center"/>
      <protection locked="0"/>
    </xf>
    <xf numFmtId="0" fontId="1" fillId="2" borderId="2" xfId="0" applyFont="1" applyFill="1" applyBorder="1" applyAlignment="1" applyProtection="1">
      <alignment vertical="center"/>
    </xf>
    <xf numFmtId="0" fontId="1" fillId="0" borderId="41" xfId="0" applyFont="1" applyBorder="1" applyAlignment="1" applyProtection="1">
      <alignment vertical="center"/>
    </xf>
    <xf numFmtId="0" fontId="1" fillId="3" borderId="8" xfId="0" applyNumberFormat="1" applyFont="1" applyFill="1" applyBorder="1" applyAlignment="1" applyProtection="1">
      <alignment vertical="center"/>
      <protection locked="0"/>
    </xf>
    <xf numFmtId="0" fontId="1" fillId="3" borderId="10" xfId="0" applyNumberFormat="1" applyFont="1" applyFill="1" applyBorder="1" applyAlignment="1" applyProtection="1">
      <alignment vertical="center"/>
      <protection locked="0"/>
    </xf>
    <xf numFmtId="0" fontId="1" fillId="3" borderId="41" xfId="0" applyFont="1" applyFill="1" applyBorder="1" applyAlignment="1" applyProtection="1">
      <alignment vertical="center"/>
    </xf>
    <xf numFmtId="0" fontId="1" fillId="3" borderId="9" xfId="0" applyNumberFormat="1" applyFont="1" applyFill="1" applyBorder="1" applyAlignment="1" applyProtection="1">
      <alignment vertical="center"/>
      <protection locked="0"/>
    </xf>
    <xf numFmtId="0" fontId="1" fillId="3" borderId="4" xfId="0" applyNumberFormat="1" applyFont="1" applyFill="1" applyBorder="1" applyAlignment="1" applyProtection="1">
      <alignment vertical="center"/>
      <protection locked="0"/>
    </xf>
    <xf numFmtId="0" fontId="1" fillId="3" borderId="15" xfId="0" applyNumberFormat="1" applyFont="1" applyFill="1" applyBorder="1" applyAlignment="1" applyProtection="1">
      <alignment vertical="center"/>
      <protection locked="0"/>
    </xf>
    <xf numFmtId="0" fontId="1" fillId="3" borderId="16" xfId="0" applyNumberFormat="1" applyFont="1" applyFill="1" applyBorder="1" applyAlignment="1" applyProtection="1">
      <alignment vertical="center"/>
      <protection locked="0"/>
    </xf>
    <xf numFmtId="0" fontId="1" fillId="4" borderId="1" xfId="0" applyNumberFormat="1" applyFont="1" applyFill="1" applyBorder="1" applyAlignment="1" applyProtection="1">
      <alignment vertical="center"/>
      <protection locked="0"/>
    </xf>
    <xf numFmtId="0" fontId="1" fillId="14" borderId="1" xfId="0" applyNumberFormat="1" applyFont="1" applyFill="1" applyBorder="1" applyAlignment="1" applyProtection="1">
      <alignment vertical="center"/>
      <protection locked="0"/>
    </xf>
    <xf numFmtId="0" fontId="1" fillId="14" borderId="10" xfId="0" applyNumberFormat="1" applyFont="1" applyFill="1" applyBorder="1" applyAlignment="1" applyProtection="1">
      <alignment vertical="center"/>
      <protection locked="0"/>
    </xf>
    <xf numFmtId="0" fontId="1" fillId="3" borderId="1" xfId="0" applyNumberFormat="1" applyFont="1" applyFill="1" applyBorder="1" applyAlignment="1" applyProtection="1">
      <alignment vertical="center"/>
      <protection locked="0"/>
    </xf>
    <xf numFmtId="0" fontId="1" fillId="0" borderId="42" xfId="0" applyFont="1" applyBorder="1" applyAlignment="1" applyProtection="1">
      <alignment vertical="center"/>
    </xf>
    <xf numFmtId="0" fontId="1" fillId="3" borderId="3" xfId="0" applyNumberFormat="1" applyFont="1" applyFill="1" applyBorder="1" applyAlignment="1" applyProtection="1">
      <alignment vertical="center"/>
      <protection locked="0"/>
    </xf>
    <xf numFmtId="0" fontId="1" fillId="4" borderId="3" xfId="0" applyNumberFormat="1" applyFont="1" applyFill="1" applyBorder="1" applyAlignment="1" applyProtection="1">
      <alignment vertical="center"/>
      <protection locked="0"/>
    </xf>
    <xf numFmtId="0" fontId="1" fillId="14" borderId="3" xfId="0" applyNumberFormat="1" applyFont="1" applyFill="1" applyBorder="1" applyAlignment="1" applyProtection="1">
      <alignment vertical="center"/>
      <protection locked="0"/>
    </xf>
    <xf numFmtId="0" fontId="1" fillId="14" borderId="4" xfId="0" applyNumberFormat="1" applyFont="1" applyFill="1" applyBorder="1" applyAlignment="1" applyProtection="1">
      <alignment vertical="center"/>
      <protection locked="0"/>
    </xf>
    <xf numFmtId="0" fontId="1" fillId="0" borderId="9" xfId="0" applyFont="1" applyBorder="1" applyAlignment="1" applyProtection="1">
      <alignment vertical="center"/>
    </xf>
    <xf numFmtId="0" fontId="1" fillId="0" borderId="3" xfId="0" applyFont="1" applyBorder="1" applyAlignment="1" applyProtection="1">
      <alignment vertical="center"/>
    </xf>
    <xf numFmtId="0" fontId="1" fillId="0" borderId="4" xfId="0" applyFont="1" applyBorder="1" applyAlignment="1" applyProtection="1">
      <alignment vertical="center"/>
    </xf>
    <xf numFmtId="0" fontId="1" fillId="0" borderId="5" xfId="0" applyFont="1" applyBorder="1" applyAlignment="1" applyProtection="1">
      <alignment vertical="center"/>
    </xf>
    <xf numFmtId="0" fontId="1" fillId="0" borderId="6" xfId="0" applyFont="1" applyBorder="1" applyAlignment="1" applyProtection="1">
      <alignment vertical="center"/>
    </xf>
    <xf numFmtId="0" fontId="1" fillId="3" borderId="6" xfId="0" applyFont="1" applyFill="1" applyBorder="1" applyAlignment="1" applyProtection="1">
      <alignment vertical="center"/>
    </xf>
    <xf numFmtId="0" fontId="1" fillId="0" borderId="43" xfId="0" applyFont="1" applyBorder="1" applyAlignment="1" applyProtection="1">
      <alignment vertical="center"/>
    </xf>
    <xf numFmtId="0" fontId="0" fillId="0" borderId="0" xfId="0" applyProtection="1"/>
    <xf numFmtId="0" fontId="1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vertical="center"/>
    </xf>
    <xf numFmtId="0" fontId="1" fillId="3" borderId="8" xfId="0" applyFont="1" applyFill="1" applyBorder="1" applyAlignment="1" applyProtection="1">
      <alignment vertical="center"/>
    </xf>
    <xf numFmtId="0" fontId="1" fillId="3" borderId="10" xfId="0" applyFont="1" applyFill="1" applyBorder="1" applyAlignment="1" applyProtection="1">
      <alignment vertical="center"/>
    </xf>
    <xf numFmtId="0" fontId="10" fillId="0" borderId="14" xfId="1" applyFont="1" applyBorder="1" applyAlignment="1" applyProtection="1"/>
    <xf numFmtId="0" fontId="10" fillId="0" borderId="6" xfId="1" applyFont="1" applyBorder="1" applyAlignment="1" applyProtection="1">
      <alignment horizontal="left" vertical="center"/>
    </xf>
    <xf numFmtId="0" fontId="10" fillId="0" borderId="6" xfId="1" applyFont="1" applyBorder="1" applyAlignment="1" applyProtection="1"/>
    <xf numFmtId="0" fontId="10" fillId="0" borderId="28" xfId="1" applyFont="1" applyBorder="1" applyAlignment="1" applyProtection="1"/>
    <xf numFmtId="0" fontId="1" fillId="0" borderId="2" xfId="0" applyFont="1" applyBorder="1" applyAlignment="1">
      <alignment horizontal="left" vertical="center" indent="1"/>
    </xf>
    <xf numFmtId="0" fontId="1" fillId="3" borderId="2" xfId="0" applyFont="1" applyFill="1" applyBorder="1" applyAlignment="1" applyProtection="1">
      <alignment horizontal="left" vertical="center" indent="1"/>
      <protection locked="0"/>
    </xf>
    <xf numFmtId="0" fontId="22" fillId="0" borderId="6" xfId="1" applyFont="1" applyBorder="1" applyAlignment="1" applyProtection="1">
      <alignment horizontal="left" vertical="center"/>
    </xf>
    <xf numFmtId="0" fontId="0" fillId="0" borderId="2" xfId="0" applyBorder="1" applyAlignment="1" applyProtection="1">
      <alignment horizontal="center"/>
      <protection locked="0"/>
    </xf>
    <xf numFmtId="0" fontId="1" fillId="0" borderId="3" xfId="0" applyFont="1" applyBorder="1" applyAlignment="1" applyProtection="1">
      <alignment horizontal="center"/>
      <protection hidden="1"/>
    </xf>
    <xf numFmtId="0" fontId="1" fillId="0" borderId="4" xfId="0" applyFont="1" applyBorder="1" applyAlignment="1" applyProtection="1">
      <alignment horizontal="center"/>
      <protection hidden="1"/>
    </xf>
    <xf numFmtId="0" fontId="1" fillId="2" borderId="14" xfId="0" applyFont="1" applyFill="1" applyBorder="1" applyAlignment="1">
      <alignment horizontal="center"/>
    </xf>
    <xf numFmtId="0" fontId="1" fillId="2" borderId="14" xfId="0" applyFont="1" applyFill="1" applyBorder="1"/>
    <xf numFmtId="0" fontId="1" fillId="2" borderId="14" xfId="0" applyFont="1" applyFill="1" applyBorder="1" applyAlignment="1">
      <alignment horizontal="left" indent="2"/>
    </xf>
    <xf numFmtId="0" fontId="4" fillId="0" borderId="12" xfId="0" applyFont="1" applyBorder="1" applyAlignment="1">
      <alignment horizontal="left"/>
    </xf>
    <xf numFmtId="0" fontId="1" fillId="0" borderId="12" xfId="0" applyFont="1" applyBorder="1" applyAlignment="1">
      <alignment horizontal="center"/>
    </xf>
    <xf numFmtId="0" fontId="4" fillId="0" borderId="12" xfId="0" applyFont="1" applyBorder="1" applyAlignment="1">
      <alignment horizontal="right"/>
    </xf>
    <xf numFmtId="164" fontId="4" fillId="3" borderId="12" xfId="0" applyNumberFormat="1" applyFont="1" applyFill="1" applyBorder="1" applyAlignment="1" applyProtection="1">
      <alignment horizontal="center"/>
      <protection locked="0" hidden="1"/>
    </xf>
    <xf numFmtId="0" fontId="1" fillId="0" borderId="12" xfId="0" applyFont="1" applyBorder="1" applyAlignment="1">
      <alignment horizontal="left"/>
    </xf>
    <xf numFmtId="0" fontId="4" fillId="0" borderId="12" xfId="0" applyFont="1" applyBorder="1" applyAlignment="1" applyProtection="1">
      <alignment horizontal="left"/>
      <protection hidden="1"/>
    </xf>
    <xf numFmtId="0" fontId="1" fillId="0" borderId="8" xfId="0" applyFont="1" applyBorder="1"/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left"/>
    </xf>
    <xf numFmtId="0" fontId="1" fillId="2" borderId="1" xfId="0" applyFont="1" applyFill="1" applyBorder="1"/>
    <xf numFmtId="0" fontId="1" fillId="2" borderId="1" xfId="0" applyFont="1" applyFill="1" applyBorder="1" applyAlignment="1">
      <alignment horizontal="left" indent="2"/>
    </xf>
    <xf numFmtId="0" fontId="1" fillId="0" borderId="1" xfId="0" applyFont="1" applyFill="1" applyBorder="1" applyProtection="1">
      <protection hidden="1"/>
    </xf>
    <xf numFmtId="0" fontId="1" fillId="0" borderId="1" xfId="0" applyFont="1" applyBorder="1"/>
    <xf numFmtId="0" fontId="1" fillId="5" borderId="1" xfId="0" applyFont="1" applyFill="1" applyBorder="1" applyAlignment="1" applyProtection="1">
      <alignment horizontal="center"/>
      <protection hidden="1"/>
    </xf>
    <xf numFmtId="0" fontId="1" fillId="0" borderId="1" xfId="0" applyFont="1" applyBorder="1" applyProtection="1">
      <protection hidden="1"/>
    </xf>
    <xf numFmtId="0" fontId="1" fillId="0" borderId="1" xfId="0" applyFont="1" applyBorder="1" applyAlignment="1">
      <alignment horizontal="center"/>
    </xf>
    <xf numFmtId="49" fontId="5" fillId="4" borderId="1" xfId="0" applyNumberFormat="1" applyFont="1" applyFill="1" applyBorder="1" applyAlignment="1" applyProtection="1">
      <alignment horizontal="left" indent="1"/>
      <protection locked="0" hidden="1"/>
    </xf>
    <xf numFmtId="49" fontId="5" fillId="0" borderId="1" xfId="0" applyNumberFormat="1" applyFont="1" applyFill="1" applyBorder="1" applyAlignment="1" applyProtection="1">
      <alignment horizontal="center"/>
      <protection hidden="1"/>
    </xf>
    <xf numFmtId="0" fontId="1" fillId="7" borderId="1" xfId="0" applyFont="1" applyFill="1" applyBorder="1"/>
    <xf numFmtId="0" fontId="1" fillId="9" borderId="1" xfId="0" applyFont="1" applyFill="1" applyBorder="1" applyAlignment="1" applyProtection="1">
      <alignment horizontal="center"/>
      <protection hidden="1"/>
    </xf>
    <xf numFmtId="0" fontId="1" fillId="8" borderId="1" xfId="0" applyFont="1" applyFill="1" applyBorder="1" applyAlignment="1" applyProtection="1">
      <alignment horizontal="left"/>
      <protection hidden="1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right"/>
    </xf>
    <xf numFmtId="0" fontId="1" fillId="0" borderId="1" xfId="0" applyFont="1" applyBorder="1" applyAlignment="1">
      <alignment horizontal="left"/>
    </xf>
    <xf numFmtId="0" fontId="4" fillId="0" borderId="1" xfId="0" applyFont="1" applyBorder="1" applyAlignment="1" applyProtection="1">
      <alignment horizontal="left"/>
      <protection hidden="1"/>
    </xf>
    <xf numFmtId="0" fontId="1" fillId="0" borderId="1" xfId="0" applyFont="1" applyFill="1" applyBorder="1" applyAlignment="1" applyProtection="1">
      <alignment horizontal="center"/>
      <protection hidden="1"/>
    </xf>
    <xf numFmtId="0" fontId="7" fillId="0" borderId="1" xfId="0" applyFont="1" applyFill="1" applyBorder="1" applyAlignment="1" applyProtection="1">
      <alignment horizontal="center" vertical="center"/>
      <protection hidden="1"/>
    </xf>
    <xf numFmtId="0" fontId="1" fillId="0" borderId="9" xfId="0" applyFont="1" applyBorder="1"/>
    <xf numFmtId="0" fontId="1" fillId="0" borderId="3" xfId="0" applyFont="1" applyBorder="1" applyAlignment="1">
      <alignment horizontal="center"/>
    </xf>
    <xf numFmtId="0" fontId="1" fillId="0" borderId="3" xfId="0" applyFont="1" applyBorder="1"/>
    <xf numFmtId="0" fontId="1" fillId="0" borderId="51" xfId="0" applyFont="1" applyFill="1" applyBorder="1" applyAlignment="1" applyProtection="1">
      <alignment vertical="center"/>
    </xf>
    <xf numFmtId="0" fontId="1" fillId="0" borderId="52" xfId="0" applyFont="1" applyFill="1" applyBorder="1" applyAlignment="1" applyProtection="1">
      <alignment vertical="center"/>
    </xf>
    <xf numFmtId="0" fontId="1" fillId="0" borderId="53" xfId="0" applyFont="1" applyFill="1" applyBorder="1" applyAlignment="1" applyProtection="1">
      <alignment vertical="center"/>
    </xf>
    <xf numFmtId="0" fontId="1" fillId="13" borderId="52" xfId="0" applyFont="1" applyFill="1" applyBorder="1" applyAlignment="1" applyProtection="1">
      <alignment vertical="center"/>
    </xf>
    <xf numFmtId="0" fontId="1" fillId="6" borderId="14" xfId="0" applyFont="1" applyFill="1" applyBorder="1" applyAlignment="1" applyProtection="1">
      <alignment horizontal="center" vertical="center"/>
    </xf>
    <xf numFmtId="164" fontId="0" fillId="16" borderId="2" xfId="0" applyNumberFormat="1" applyFill="1" applyBorder="1"/>
    <xf numFmtId="49" fontId="5" fillId="4" borderId="69" xfId="0" applyNumberFormat="1" applyFont="1" applyFill="1" applyBorder="1" applyAlignment="1" applyProtection="1">
      <alignment horizontal="center"/>
      <protection locked="0"/>
    </xf>
    <xf numFmtId="49" fontId="5" fillId="4" borderId="70" xfId="0" applyNumberFormat="1" applyFont="1" applyFill="1" applyBorder="1" applyAlignment="1" applyProtection="1">
      <alignment horizontal="left" indent="2"/>
      <protection locked="0"/>
    </xf>
    <xf numFmtId="49" fontId="5" fillId="4" borderId="71" xfId="0" applyNumberFormat="1" applyFont="1" applyFill="1" applyBorder="1" applyAlignment="1" applyProtection="1">
      <alignment horizontal="left" indent="2"/>
      <protection locked="0"/>
    </xf>
    <xf numFmtId="49" fontId="5" fillId="4" borderId="72" xfId="0" applyNumberFormat="1" applyFont="1" applyFill="1" applyBorder="1" applyAlignment="1" applyProtection="1">
      <alignment horizontal="center"/>
      <protection locked="0"/>
    </xf>
    <xf numFmtId="49" fontId="5" fillId="4" borderId="73" xfId="0" applyNumberFormat="1" applyFont="1" applyFill="1" applyBorder="1" applyAlignment="1" applyProtection="1">
      <alignment horizontal="left" indent="2"/>
      <protection locked="0"/>
    </xf>
    <xf numFmtId="49" fontId="5" fillId="4" borderId="74" xfId="0" applyNumberFormat="1" applyFont="1" applyFill="1" applyBorder="1" applyAlignment="1" applyProtection="1">
      <alignment horizontal="left" indent="2"/>
      <protection locked="0"/>
    </xf>
    <xf numFmtId="49" fontId="5" fillId="4" borderId="75" xfId="0" applyNumberFormat="1" applyFont="1" applyFill="1" applyBorder="1" applyAlignment="1" applyProtection="1">
      <alignment horizontal="center"/>
      <protection locked="0"/>
    </xf>
    <xf numFmtId="49" fontId="5" fillId="4" borderId="76" xfId="0" applyNumberFormat="1" applyFont="1" applyFill="1" applyBorder="1" applyAlignment="1" applyProtection="1">
      <alignment horizontal="left" indent="2"/>
      <protection locked="0"/>
    </xf>
    <xf numFmtId="49" fontId="5" fillId="4" borderId="77" xfId="0" applyNumberFormat="1" applyFont="1" applyFill="1" applyBorder="1" applyAlignment="1" applyProtection="1">
      <alignment horizontal="left" indent="2"/>
      <protection locked="0"/>
    </xf>
    <xf numFmtId="49" fontId="3" fillId="2" borderId="22" xfId="0" applyNumberFormat="1" applyFont="1" applyFill="1" applyBorder="1" applyAlignment="1">
      <alignment horizontal="center"/>
    </xf>
    <xf numFmtId="49" fontId="2" fillId="4" borderId="40" xfId="0" applyNumberFormat="1" applyFont="1" applyFill="1" applyBorder="1" applyAlignment="1" applyProtection="1">
      <alignment horizontal="center"/>
      <protection locked="0"/>
    </xf>
    <xf numFmtId="49" fontId="2" fillId="4" borderId="43" xfId="0" applyNumberFormat="1" applyFont="1" applyFill="1" applyBorder="1" applyAlignment="1" applyProtection="1">
      <alignment horizontal="center"/>
      <protection locked="0"/>
    </xf>
    <xf numFmtId="49" fontId="2" fillId="4" borderId="45" xfId="0" applyNumberFormat="1" applyFont="1" applyFill="1" applyBorder="1" applyAlignment="1" applyProtection="1">
      <alignment horizontal="center"/>
      <protection locked="0"/>
    </xf>
    <xf numFmtId="49" fontId="1" fillId="3" borderId="12" xfId="0" applyNumberFormat="1" applyFont="1" applyFill="1" applyBorder="1" applyAlignment="1" applyProtection="1">
      <alignment horizontal="center"/>
      <protection locked="0"/>
    </xf>
    <xf numFmtId="49" fontId="5" fillId="4" borderId="13" xfId="0" applyNumberFormat="1" applyFont="1" applyFill="1" applyBorder="1" applyAlignment="1" applyProtection="1">
      <alignment horizontal="left" indent="1"/>
      <protection locked="0"/>
    </xf>
    <xf numFmtId="49" fontId="1" fillId="3" borderId="1" xfId="0" applyNumberFormat="1" applyFont="1" applyFill="1" applyBorder="1" applyAlignment="1" applyProtection="1">
      <alignment horizontal="center"/>
      <protection locked="0"/>
    </xf>
    <xf numFmtId="49" fontId="5" fillId="4" borderId="10" xfId="0" applyNumberFormat="1" applyFont="1" applyFill="1" applyBorder="1" applyAlignment="1" applyProtection="1">
      <alignment horizontal="left" indent="1"/>
      <protection locked="0"/>
    </xf>
    <xf numFmtId="49" fontId="1" fillId="3" borderId="3" xfId="0" applyNumberFormat="1" applyFont="1" applyFill="1" applyBorder="1" applyAlignment="1" applyProtection="1">
      <alignment horizontal="center"/>
      <protection locked="0"/>
    </xf>
    <xf numFmtId="49" fontId="5" fillId="4" borderId="4" xfId="0" applyNumberFormat="1" applyFont="1" applyFill="1" applyBorder="1" applyAlignment="1" applyProtection="1">
      <alignment horizontal="left" indent="1"/>
      <protection locked="0"/>
    </xf>
    <xf numFmtId="0" fontId="4" fillId="0" borderId="54" xfId="0" applyFont="1" applyBorder="1" applyAlignment="1" applyProtection="1">
      <alignment horizontal="center" vertical="center"/>
      <protection hidden="1"/>
    </xf>
    <xf numFmtId="0" fontId="1" fillId="0" borderId="55" xfId="0" applyFont="1" applyBorder="1" applyAlignment="1" applyProtection="1">
      <alignment horizontal="center" vertical="center"/>
      <protection hidden="1"/>
    </xf>
    <xf numFmtId="0" fontId="1" fillId="0" borderId="45" xfId="0" applyFont="1" applyBorder="1" applyAlignment="1" applyProtection="1">
      <alignment horizontal="center" vertical="center"/>
      <protection hidden="1"/>
    </xf>
    <xf numFmtId="0" fontId="4" fillId="0" borderId="22" xfId="0" applyFont="1" applyBorder="1" applyAlignment="1">
      <alignment horizontal="center"/>
    </xf>
    <xf numFmtId="0" fontId="1" fillId="0" borderId="45" xfId="0" applyFont="1" applyBorder="1" applyAlignment="1" applyProtection="1">
      <alignment horizontal="center"/>
      <protection hidden="1"/>
    </xf>
    <xf numFmtId="0" fontId="1" fillId="0" borderId="55" xfId="0" applyFont="1" applyBorder="1" applyAlignment="1" applyProtection="1">
      <alignment horizontal="center"/>
      <protection hidden="1"/>
    </xf>
    <xf numFmtId="0" fontId="1" fillId="0" borderId="56" xfId="0" applyFont="1" applyBorder="1" applyAlignment="1" applyProtection="1">
      <alignment horizontal="left"/>
      <protection hidden="1"/>
    </xf>
    <xf numFmtId="0" fontId="1" fillId="3" borderId="56" xfId="0" applyFont="1" applyFill="1" applyBorder="1" applyAlignment="1" applyProtection="1">
      <alignment horizontal="center"/>
      <protection locked="0" hidden="1"/>
    </xf>
    <xf numFmtId="49" fontId="5" fillId="4" borderId="54" xfId="0" applyNumberFormat="1" applyFont="1" applyFill="1" applyBorder="1" applyAlignment="1" applyProtection="1">
      <alignment horizontal="left" indent="1"/>
      <protection locked="0" hidden="1"/>
    </xf>
    <xf numFmtId="0" fontId="1" fillId="0" borderId="56" xfId="0" applyFont="1" applyBorder="1" applyAlignment="1" applyProtection="1">
      <alignment horizontal="center" vertical="center"/>
      <protection hidden="1"/>
    </xf>
    <xf numFmtId="0" fontId="1" fillId="2" borderId="57" xfId="0" applyFont="1" applyFill="1" applyBorder="1" applyAlignment="1">
      <alignment horizontal="left"/>
    </xf>
    <xf numFmtId="0" fontId="1" fillId="0" borderId="58" xfId="0" applyFont="1" applyBorder="1" applyAlignment="1">
      <alignment horizontal="center"/>
    </xf>
    <xf numFmtId="0" fontId="1" fillId="3" borderId="58" xfId="0" applyFont="1" applyFill="1" applyBorder="1" applyAlignment="1" applyProtection="1">
      <alignment horizontal="center"/>
      <protection locked="0"/>
    </xf>
    <xf numFmtId="0" fontId="1" fillId="3" borderId="58" xfId="0" applyFont="1" applyFill="1" applyBorder="1" applyAlignment="1" applyProtection="1">
      <alignment horizontal="left"/>
      <protection locked="0"/>
    </xf>
    <xf numFmtId="0" fontId="1" fillId="0" borderId="55" xfId="0" applyFont="1" applyBorder="1" applyAlignment="1">
      <alignment horizontal="center"/>
    </xf>
    <xf numFmtId="0" fontId="1" fillId="0" borderId="54" xfId="0" applyFont="1" applyBorder="1" applyAlignment="1">
      <alignment horizontal="center"/>
    </xf>
    <xf numFmtId="164" fontId="4" fillId="3" borderId="1" xfId="0" applyNumberFormat="1" applyFont="1" applyFill="1" applyBorder="1" applyAlignment="1" applyProtection="1">
      <alignment horizontal="center"/>
      <protection locked="0"/>
    </xf>
    <xf numFmtId="164" fontId="4" fillId="3" borderId="59" xfId="0" applyNumberFormat="1" applyFont="1" applyFill="1" applyBorder="1" applyAlignment="1" applyProtection="1">
      <alignment horizontal="center"/>
      <protection locked="0"/>
    </xf>
    <xf numFmtId="49" fontId="5" fillId="4" borderId="78" xfId="0" applyNumberFormat="1" applyFont="1" applyFill="1" applyBorder="1" applyAlignment="1" applyProtection="1">
      <alignment horizontal="center"/>
      <protection locked="0"/>
    </xf>
    <xf numFmtId="49" fontId="5" fillId="4" borderId="79" xfId="0" applyNumberFormat="1" applyFont="1" applyFill="1" applyBorder="1" applyAlignment="1" applyProtection="1">
      <alignment horizontal="left" indent="2"/>
      <protection locked="0"/>
    </xf>
    <xf numFmtId="49" fontId="5" fillId="4" borderId="80" xfId="0" applyNumberFormat="1" applyFont="1" applyFill="1" applyBorder="1" applyAlignment="1" applyProtection="1">
      <alignment horizontal="left" indent="2"/>
      <protection locked="0"/>
    </xf>
    <xf numFmtId="49" fontId="5" fillId="4" borderId="81" xfId="0" applyNumberFormat="1" applyFont="1" applyFill="1" applyBorder="1" applyAlignment="1" applyProtection="1">
      <alignment horizontal="center"/>
      <protection locked="0"/>
    </xf>
    <xf numFmtId="49" fontId="5" fillId="4" borderId="82" xfId="0" applyNumberFormat="1" applyFont="1" applyFill="1" applyBorder="1" applyAlignment="1" applyProtection="1">
      <alignment horizontal="left" indent="2"/>
      <protection locked="0"/>
    </xf>
    <xf numFmtId="49" fontId="5" fillId="4" borderId="83" xfId="0" applyNumberFormat="1" applyFont="1" applyFill="1" applyBorder="1" applyAlignment="1" applyProtection="1">
      <alignment horizontal="left" indent="2"/>
      <protection locked="0"/>
    </xf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14" fontId="0" fillId="0" borderId="0" xfId="0" applyNumberFormat="1" applyFont="1" applyFill="1" applyBorder="1" applyAlignment="1" applyProtection="1"/>
    <xf numFmtId="0" fontId="2" fillId="0" borderId="0" xfId="0" applyFont="1" applyAlignment="1">
      <alignment horizontal="center"/>
    </xf>
    <xf numFmtId="14" fontId="2" fillId="0" borderId="0" xfId="0" applyNumberFormat="1" applyFont="1" applyFill="1" applyBorder="1" applyAlignment="1" applyProtection="1"/>
    <xf numFmtId="14" fontId="23" fillId="0" borderId="0" xfId="0" applyNumberFormat="1" applyFont="1" applyFill="1" applyBorder="1" applyAlignment="1" applyProtection="1"/>
    <xf numFmtId="0" fontId="23" fillId="0" borderId="0" xfId="0" applyFont="1"/>
    <xf numFmtId="0" fontId="1" fillId="0" borderId="0" xfId="0" applyFont="1" applyAlignment="1">
      <alignment horizontal="left"/>
    </xf>
    <xf numFmtId="0" fontId="24" fillId="3" borderId="8" xfId="0" applyFont="1" applyFill="1" applyBorder="1" applyProtection="1">
      <protection locked="0"/>
    </xf>
    <xf numFmtId="0" fontId="1" fillId="5" borderId="36" xfId="0" applyFont="1" applyFill="1" applyBorder="1" applyAlignment="1" applyProtection="1">
      <alignment horizontal="center" vertical="center"/>
      <protection hidden="1"/>
    </xf>
    <xf numFmtId="0" fontId="1" fillId="5" borderId="22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1" fillId="0" borderId="3" xfId="0" applyFont="1" applyBorder="1" applyAlignment="1" applyProtection="1">
      <alignment horizontal="left" vertical="center" indent="2"/>
      <protection hidden="1"/>
    </xf>
    <xf numFmtId="0" fontId="1" fillId="0" borderId="56" xfId="0" applyFont="1" applyBorder="1" applyAlignment="1" applyProtection="1">
      <alignment horizontal="left" vertical="center" indent="2"/>
      <protection hidden="1"/>
    </xf>
    <xf numFmtId="0" fontId="1" fillId="0" borderId="1" xfId="0" applyFont="1" applyBorder="1" applyAlignment="1" applyProtection="1">
      <alignment horizontal="left" vertical="center" indent="2"/>
      <protection hidden="1"/>
    </xf>
    <xf numFmtId="0" fontId="1" fillId="0" borderId="12" xfId="0" applyFont="1" applyBorder="1" applyAlignment="1" applyProtection="1">
      <alignment horizontal="left" vertical="center" indent="2"/>
      <protection hidden="1"/>
    </xf>
    <xf numFmtId="0" fontId="1" fillId="0" borderId="0" xfId="0" applyFont="1" applyBorder="1" applyAlignment="1">
      <alignment horizontal="center" vertical="center"/>
    </xf>
    <xf numFmtId="0" fontId="1" fillId="5" borderId="36" xfId="0" applyFont="1" applyFill="1" applyBorder="1" applyAlignment="1" applyProtection="1">
      <alignment horizontal="left" vertical="center" indent="2"/>
      <protection hidden="1"/>
    </xf>
    <xf numFmtId="0" fontId="1" fillId="5" borderId="22" xfId="0" applyFont="1" applyFill="1" applyBorder="1" applyAlignment="1" applyProtection="1">
      <alignment horizontal="left" vertical="center" indent="2"/>
      <protection hidden="1"/>
    </xf>
    <xf numFmtId="0" fontId="1" fillId="6" borderId="2" xfId="0" applyFont="1" applyFill="1" applyBorder="1" applyAlignment="1" applyProtection="1">
      <alignment horizontal="center" vertical="center"/>
    </xf>
    <xf numFmtId="0" fontId="1" fillId="0" borderId="14" xfId="0" applyFont="1" applyFill="1" applyBorder="1" applyAlignment="1" applyProtection="1">
      <alignment horizontal="center" vertical="center"/>
    </xf>
    <xf numFmtId="0" fontId="1" fillId="0" borderId="58" xfId="0" applyFont="1" applyFill="1" applyBorder="1" applyAlignment="1" applyProtection="1">
      <alignment horizontal="center" vertical="center"/>
    </xf>
    <xf numFmtId="0" fontId="10" fillId="0" borderId="15" xfId="1" applyFont="1" applyBorder="1" applyAlignment="1" applyProtection="1">
      <alignment horizontal="center" vertical="center"/>
    </xf>
    <xf numFmtId="0" fontId="10" fillId="0" borderId="16" xfId="1" applyFont="1" applyBorder="1" applyAlignment="1" applyProtection="1">
      <alignment horizontal="center" vertical="center"/>
    </xf>
    <xf numFmtId="0" fontId="10" fillId="0" borderId="17" xfId="1" applyFont="1" applyBorder="1" applyAlignment="1" applyProtection="1">
      <alignment horizontal="center" vertical="center"/>
    </xf>
    <xf numFmtId="0" fontId="1" fillId="0" borderId="0" xfId="0" applyFont="1" applyAlignment="1">
      <alignment horizontal="left"/>
    </xf>
    <xf numFmtId="0" fontId="4" fillId="0" borderId="37" xfId="0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10" fillId="0" borderId="60" xfId="1" applyFont="1" applyBorder="1" applyAlignment="1" applyProtection="1">
      <alignment horizontal="center" vertical="center"/>
    </xf>
    <xf numFmtId="0" fontId="10" fillId="0" borderId="61" xfId="1" applyFont="1" applyBorder="1" applyAlignment="1" applyProtection="1">
      <alignment horizontal="center" vertical="center"/>
    </xf>
    <xf numFmtId="0" fontId="10" fillId="0" borderId="62" xfId="1" applyFont="1" applyBorder="1" applyAlignment="1" applyProtection="1">
      <alignment horizontal="center" vertical="center"/>
    </xf>
    <xf numFmtId="15" fontId="1" fillId="0" borderId="0" xfId="0" applyNumberFormat="1" applyFont="1" applyAlignment="1" applyProtection="1">
      <alignment horizontal="left"/>
    </xf>
    <xf numFmtId="0" fontId="1" fillId="6" borderId="37" xfId="0" applyFont="1" applyFill="1" applyBorder="1" applyAlignment="1" applyProtection="1">
      <alignment horizontal="center" vertical="center"/>
    </xf>
    <xf numFmtId="0" fontId="1" fillId="6" borderId="30" xfId="0" applyFont="1" applyFill="1" applyBorder="1" applyAlignment="1" applyProtection="1">
      <alignment horizontal="center" vertical="center"/>
    </xf>
    <xf numFmtId="0" fontId="1" fillId="6" borderId="31" xfId="0" applyFont="1" applyFill="1" applyBorder="1" applyAlignment="1" applyProtection="1">
      <alignment horizontal="center" vertical="center"/>
    </xf>
    <xf numFmtId="0" fontId="1" fillId="6" borderId="37" xfId="0" applyFont="1" applyFill="1" applyBorder="1" applyAlignment="1" applyProtection="1">
      <alignment horizontal="center"/>
    </xf>
    <xf numFmtId="0" fontId="1" fillId="6" borderId="30" xfId="0" applyFont="1" applyFill="1" applyBorder="1" applyAlignment="1" applyProtection="1">
      <alignment horizontal="center"/>
    </xf>
    <xf numFmtId="0" fontId="1" fillId="6" borderId="31" xfId="0" applyFont="1" applyFill="1" applyBorder="1" applyAlignment="1" applyProtection="1">
      <alignment horizontal="center"/>
    </xf>
    <xf numFmtId="0" fontId="10" fillId="0" borderId="15" xfId="1" applyFont="1" applyBorder="1" applyAlignment="1" applyProtection="1">
      <alignment horizontal="center"/>
    </xf>
    <xf numFmtId="0" fontId="10" fillId="0" borderId="16" xfId="1" applyFont="1" applyBorder="1" applyAlignment="1" applyProtection="1">
      <alignment horizontal="center"/>
    </xf>
    <xf numFmtId="0" fontId="10" fillId="0" borderId="17" xfId="1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/>
    </xf>
    <xf numFmtId="0" fontId="4" fillId="0" borderId="30" xfId="0" applyFont="1" applyBorder="1" applyAlignment="1" applyProtection="1">
      <alignment horizontal="center"/>
    </xf>
    <xf numFmtId="0" fontId="4" fillId="0" borderId="31" xfId="0" applyFont="1" applyBorder="1" applyAlignment="1" applyProtection="1">
      <alignment horizontal="center"/>
    </xf>
    <xf numFmtId="0" fontId="10" fillId="0" borderId="60" xfId="1" applyFont="1" applyBorder="1" applyAlignment="1" applyProtection="1">
      <alignment horizontal="center"/>
    </xf>
    <xf numFmtId="0" fontId="10" fillId="0" borderId="61" xfId="1" applyFont="1" applyBorder="1" applyAlignment="1" applyProtection="1">
      <alignment horizontal="center"/>
    </xf>
    <xf numFmtId="0" fontId="10" fillId="0" borderId="62" xfId="1" applyFont="1" applyBorder="1" applyAlignment="1" applyProtection="1">
      <alignment horizontal="center"/>
    </xf>
    <xf numFmtId="164" fontId="4" fillId="3" borderId="36" xfId="0" applyNumberFormat="1" applyFont="1" applyFill="1" applyBorder="1" applyAlignment="1" applyProtection="1">
      <alignment horizontal="left" indent="2"/>
      <protection locked="0"/>
    </xf>
    <xf numFmtId="0" fontId="0" fillId="0" borderId="22" xfId="0" applyBorder="1" applyAlignment="1" applyProtection="1">
      <alignment horizontal="left" indent="2"/>
      <protection locked="0"/>
    </xf>
    <xf numFmtId="49" fontId="3" fillId="2" borderId="36" xfId="0" applyNumberFormat="1" applyFont="1" applyFill="1" applyBorder="1" applyAlignment="1">
      <alignment horizontal="center"/>
    </xf>
    <xf numFmtId="49" fontId="3" fillId="2" borderId="23" xfId="0" applyNumberFormat="1" applyFont="1" applyFill="1" applyBorder="1" applyAlignment="1">
      <alignment horizontal="center"/>
    </xf>
    <xf numFmtId="49" fontId="3" fillId="2" borderId="22" xfId="0" applyNumberFormat="1" applyFont="1" applyFill="1" applyBorder="1" applyAlignment="1">
      <alignment horizontal="center"/>
    </xf>
    <xf numFmtId="49" fontId="2" fillId="4" borderId="41" xfId="0" applyNumberFormat="1" applyFont="1" applyFill="1" applyBorder="1" applyAlignment="1" applyProtection="1">
      <alignment horizontal="left" indent="1"/>
      <protection locked="0"/>
    </xf>
    <xf numFmtId="49" fontId="2" fillId="4" borderId="42" xfId="0" applyNumberFormat="1" applyFont="1" applyFill="1" applyBorder="1" applyAlignment="1" applyProtection="1">
      <alignment horizontal="left" indent="1"/>
      <protection locked="0"/>
    </xf>
    <xf numFmtId="49" fontId="2" fillId="4" borderId="43" xfId="0" applyNumberFormat="1" applyFont="1" applyFill="1" applyBorder="1" applyAlignment="1" applyProtection="1">
      <alignment horizontal="left" indent="1"/>
      <protection locked="0"/>
    </xf>
    <xf numFmtId="49" fontId="2" fillId="4" borderId="46" xfId="0" applyNumberFormat="1" applyFont="1" applyFill="1" applyBorder="1" applyAlignment="1" applyProtection="1">
      <alignment horizontal="left" indent="1"/>
      <protection locked="0"/>
    </xf>
    <xf numFmtId="49" fontId="2" fillId="4" borderId="63" xfId="0" applyNumberFormat="1" applyFont="1" applyFill="1" applyBorder="1" applyAlignment="1" applyProtection="1">
      <alignment horizontal="left" indent="1"/>
      <protection locked="0"/>
    </xf>
    <xf numFmtId="49" fontId="2" fillId="4" borderId="45" xfId="0" applyNumberFormat="1" applyFont="1" applyFill="1" applyBorder="1" applyAlignment="1" applyProtection="1">
      <alignment horizontal="left" indent="1"/>
      <protection locked="0"/>
    </xf>
    <xf numFmtId="49" fontId="2" fillId="4" borderId="38" xfId="0" applyNumberFormat="1" applyFont="1" applyFill="1" applyBorder="1" applyAlignment="1" applyProtection="1">
      <alignment horizontal="left" indent="1"/>
      <protection locked="0"/>
    </xf>
    <xf numFmtId="49" fontId="2" fillId="4" borderId="39" xfId="0" applyNumberFormat="1" applyFont="1" applyFill="1" applyBorder="1" applyAlignment="1" applyProtection="1">
      <alignment horizontal="left" indent="1"/>
      <protection locked="0"/>
    </xf>
    <xf numFmtId="49" fontId="2" fillId="4" borderId="40" xfId="0" applyNumberFormat="1" applyFont="1" applyFill="1" applyBorder="1" applyAlignment="1" applyProtection="1">
      <alignment horizontal="left" indent="1"/>
      <protection locked="0"/>
    </xf>
    <xf numFmtId="0" fontId="4" fillId="0" borderId="0" xfId="0" applyFont="1" applyBorder="1" applyAlignment="1">
      <alignment horizontal="center"/>
    </xf>
    <xf numFmtId="0" fontId="4" fillId="0" borderId="64" xfId="0" applyFont="1" applyBorder="1" applyAlignment="1">
      <alignment horizontal="center"/>
    </xf>
    <xf numFmtId="0" fontId="1" fillId="0" borderId="36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1" fillId="0" borderId="65" xfId="0" applyFont="1" applyBorder="1" applyAlignment="1">
      <alignment horizontal="center"/>
    </xf>
    <xf numFmtId="0" fontId="1" fillId="0" borderId="57" xfId="0" applyFont="1" applyBorder="1" applyAlignment="1">
      <alignment horizontal="center"/>
    </xf>
    <xf numFmtId="0" fontId="1" fillId="0" borderId="66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67" xfId="0" applyFont="1" applyBorder="1" applyAlignment="1">
      <alignment horizontal="center"/>
    </xf>
    <xf numFmtId="0" fontId="1" fillId="0" borderId="68" xfId="0" applyFont="1" applyBorder="1" applyAlignment="1">
      <alignment horizontal="center"/>
    </xf>
    <xf numFmtId="0" fontId="1" fillId="15" borderId="2" xfId="0" applyFont="1" applyFill="1" applyBorder="1" applyAlignment="1" applyProtection="1">
      <alignment horizontal="center" vertical="center"/>
    </xf>
    <xf numFmtId="0" fontId="1" fillId="15" borderId="36" xfId="0" applyFont="1" applyFill="1" applyBorder="1" applyAlignment="1" applyProtection="1">
      <alignment horizontal="center" vertical="center"/>
    </xf>
    <xf numFmtId="0" fontId="1" fillId="15" borderId="22" xfId="0" applyFont="1" applyFill="1" applyBorder="1" applyAlignment="1" applyProtection="1">
      <alignment horizontal="center" vertical="center"/>
    </xf>
    <xf numFmtId="0" fontId="1" fillId="0" borderId="6" xfId="0" applyFont="1" applyBorder="1" applyAlignment="1" applyProtection="1">
      <alignment horizontal="left" vertical="center"/>
    </xf>
    <xf numFmtId="0" fontId="1" fillId="0" borderId="28" xfId="0" applyFont="1" applyBorder="1" applyAlignment="1" applyProtection="1">
      <alignment horizontal="left" vertical="center"/>
    </xf>
    <xf numFmtId="0" fontId="1" fillId="0" borderId="2" xfId="0" applyFont="1" applyBorder="1" applyAlignment="1" applyProtection="1">
      <alignment horizontal="center" vertical="center"/>
    </xf>
    <xf numFmtId="0" fontId="1" fillId="2" borderId="2" xfId="0" applyFont="1" applyFill="1" applyBorder="1" applyAlignment="1" applyProtection="1">
      <alignment horizontal="center" vertical="center"/>
    </xf>
    <xf numFmtId="0" fontId="1" fillId="0" borderId="41" xfId="0" applyFont="1" applyBorder="1" applyAlignment="1" applyProtection="1">
      <alignment horizontal="left" vertical="center"/>
    </xf>
    <xf numFmtId="0" fontId="1" fillId="0" borderId="46" xfId="0" applyFont="1" applyBorder="1" applyAlignment="1" applyProtection="1">
      <alignment horizontal="left" vertical="center"/>
    </xf>
  </cellXfs>
  <cellStyles count="2">
    <cellStyle name="Hyperlink" xfId="1" builtinId="8"/>
    <cellStyle name="Normal" xfId="0" builtinId="0"/>
  </cellStyles>
  <dxfs count="23"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4C599241-6926-101B-9992-00000B65C6F9}" r:id="rId1"/>
</file>

<file path=xl/activeX/activeX10.xml><?xml version="1.0" encoding="utf-8"?>
<ax:ocx xmlns:ax="http://schemas.microsoft.com/office/2006/activeX" xmlns:r="http://schemas.openxmlformats.org/officeDocument/2006/relationships" ax:classid="{4C599241-6926-101B-9992-00000B65C6F9}" r:id="rId1"/>
</file>

<file path=xl/activeX/activeX11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12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13.xml><?xml version="1.0" encoding="utf-8"?>
<ax:ocx xmlns:ax="http://schemas.microsoft.com/office/2006/activeX" xmlns:r="http://schemas.openxmlformats.org/officeDocument/2006/relationships" ax:classid="{4C599241-6926-101B-9992-00000B65C6F9}" r:id="rId1"/>
</file>

<file path=xl/activeX/activeX14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15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16.xml><?xml version="1.0" encoding="utf-8"?>
<ax:ocx xmlns:ax="http://schemas.microsoft.com/office/2006/activeX" xmlns:r="http://schemas.openxmlformats.org/officeDocument/2006/relationships" ax:classid="{4C599241-6926-101B-9992-00000B65C6F9}" r:id="rId1"/>
</file>

<file path=xl/activeX/activeX17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18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19.xml><?xml version="1.0" encoding="utf-8"?>
<ax:ocx xmlns:ax="http://schemas.microsoft.com/office/2006/activeX" xmlns:r="http://schemas.openxmlformats.org/officeDocument/2006/relationships" ax:classid="{4C599241-6926-101B-9992-00000B65C6F9}" r:id="rId1"/>
</file>

<file path=xl/activeX/activeX2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20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21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22.xml><?xml version="1.0" encoding="utf-8"?>
<ax:ocx xmlns:ax="http://schemas.microsoft.com/office/2006/activeX" xmlns:r="http://schemas.openxmlformats.org/officeDocument/2006/relationships" ax:classid="{4C599241-6926-101B-9992-00000B65C6F9}" r:id="rId1"/>
</file>

<file path=xl/activeX/activeX23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24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25.xml><?xml version="1.0" encoding="utf-8"?>
<ax:ocx xmlns:ax="http://schemas.microsoft.com/office/2006/activeX" xmlns:r="http://schemas.openxmlformats.org/officeDocument/2006/relationships" ax:classid="{4C599241-6926-101B-9992-00000B65C6F9}" r:id="rId1"/>
</file>

<file path=xl/activeX/activeX26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27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28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29.xml><?xml version="1.0" encoding="utf-8"?>
<ax:ocx xmlns:ax="http://schemas.microsoft.com/office/2006/activeX" xmlns:r="http://schemas.openxmlformats.org/officeDocument/2006/relationships" ax:classid="{4C599241-6926-101B-9992-00000B65C6F9}" r:id="rId1"/>
</file>

<file path=xl/activeX/activeX3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30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31.xml><?xml version="1.0" encoding="utf-8"?>
<ax:ocx xmlns:ax="http://schemas.microsoft.com/office/2006/activeX" xmlns:r="http://schemas.openxmlformats.org/officeDocument/2006/relationships" ax:classid="{4C599241-6926-101B-9992-00000B65C6F9}" r:id="rId1"/>
</file>

<file path=xl/activeX/activeX32.xml><?xml version="1.0" encoding="utf-8"?>
<ax:ocx xmlns:ax="http://schemas.microsoft.com/office/2006/activeX" xmlns:r="http://schemas.openxmlformats.org/officeDocument/2006/relationships" ax:classid="{4C599241-6926-101B-9992-00000B65C6F9}" r:id="rId1"/>
</file>

<file path=xl/activeX/activeX33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34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35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36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37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38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39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4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40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41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42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43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5.xml><?xml version="1.0" encoding="utf-8"?>
<ax:ocx xmlns:ax="http://schemas.microsoft.com/office/2006/activeX" xmlns:r="http://schemas.openxmlformats.org/officeDocument/2006/relationships" ax:classid="{4C599241-6926-101B-9992-00000B65C6F9}" r:id="rId1"/>
</file>

<file path=xl/activeX/activeX6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7.xml><?xml version="1.0" encoding="utf-8"?>
<ax:ocx xmlns:ax="http://schemas.microsoft.com/office/2006/activeX" xmlns:r="http://schemas.openxmlformats.org/officeDocument/2006/relationships" ax:classid="{4C599241-6926-101B-9992-00000B65C6F9}" r:id="rId1"/>
</file>

<file path=xl/activeX/activeX8.xml><?xml version="1.0" encoding="utf-8"?>
<ax:ocx xmlns:ax="http://schemas.microsoft.com/office/2006/activeX" xmlns:r="http://schemas.openxmlformats.org/officeDocument/2006/relationships" ax:classid="{D7053240-CE69-11CD-A777-00DD01143C57}" r:id="rId1"/>
</file>

<file path=xl/activeX/activeX9.xml><?xml version="1.0" encoding="utf-8"?>
<ax:ocx xmlns:ax="http://schemas.microsoft.com/office/2006/activeX" xmlns:r="http://schemas.openxmlformats.org/officeDocument/2006/relationships" ax:classid="{8BD21D30-EC42-11CE-9E0D-00AA006002F3}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24.emf"/><Relationship Id="rId1" Type="http://schemas.openxmlformats.org/officeDocument/2006/relationships/image" Target="../media/image25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vmlDrawing1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0.emf"/><Relationship Id="rId2" Type="http://schemas.openxmlformats.org/officeDocument/2006/relationships/image" Target="../media/image31.emf"/><Relationship Id="rId1" Type="http://schemas.openxmlformats.org/officeDocument/2006/relationships/image" Target="../media/image32.emf"/><Relationship Id="rId6" Type="http://schemas.openxmlformats.org/officeDocument/2006/relationships/image" Target="../media/image27.emf"/><Relationship Id="rId5" Type="http://schemas.openxmlformats.org/officeDocument/2006/relationships/image" Target="../media/image28.emf"/><Relationship Id="rId4" Type="http://schemas.openxmlformats.org/officeDocument/2006/relationships/image" Target="../media/image29.emf"/></Relationships>
</file>

<file path=xl/drawings/_rels/vmlDrawing1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5.emf"/><Relationship Id="rId2" Type="http://schemas.openxmlformats.org/officeDocument/2006/relationships/image" Target="../media/image36.emf"/><Relationship Id="rId1" Type="http://schemas.openxmlformats.org/officeDocument/2006/relationships/image" Target="../media/image37.emf"/><Relationship Id="rId5" Type="http://schemas.openxmlformats.org/officeDocument/2006/relationships/image" Target="../media/image33.emf"/><Relationship Id="rId4" Type="http://schemas.openxmlformats.org/officeDocument/2006/relationships/image" Target="../media/image34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8.emf"/><Relationship Id="rId1" Type="http://schemas.openxmlformats.org/officeDocument/2006/relationships/image" Target="../media/image9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11.emf"/><Relationship Id="rId1" Type="http://schemas.openxmlformats.org/officeDocument/2006/relationships/image" Target="../media/image12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13.emf"/><Relationship Id="rId1" Type="http://schemas.openxmlformats.org/officeDocument/2006/relationships/image" Target="../media/image14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15.emf"/><Relationship Id="rId1" Type="http://schemas.openxmlformats.org/officeDocument/2006/relationships/image" Target="../media/image16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17.emf"/><Relationship Id="rId1" Type="http://schemas.openxmlformats.org/officeDocument/2006/relationships/image" Target="../media/image18.emf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19.emf"/><Relationship Id="rId1" Type="http://schemas.openxmlformats.org/officeDocument/2006/relationships/image" Target="../media/image20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21.emf"/><Relationship Id="rId1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47</xdr:row>
          <xdr:rowOff>0</xdr:rowOff>
        </xdr:from>
        <xdr:to>
          <xdr:col>3</xdr:col>
          <xdr:colOff>361950</xdr:colOff>
          <xdr:row>49</xdr:row>
          <xdr:rowOff>76200</xdr:rowOff>
        </xdr:to>
        <xdr:sp macro="" textlink="">
          <xdr:nvSpPr>
            <xdr:cNvPr id="19607" name="cmdShowMenWomen" hidden="1">
              <a:extLst>
                <a:ext uri="{63B3BB69-23CF-44E3-9099-C40C66FF867C}">
                  <a14:compatExt spid="_x0000_s19607"/>
                </a:ext>
                <a:ext uri="{FF2B5EF4-FFF2-40B4-BE49-F238E27FC236}">
                  <a16:creationId xmlns:a16="http://schemas.microsoft.com/office/drawing/2014/main" id="{00000000-0008-0000-0000-000097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44</xdr:row>
          <xdr:rowOff>0</xdr:rowOff>
        </xdr:from>
        <xdr:to>
          <xdr:col>3</xdr:col>
          <xdr:colOff>361950</xdr:colOff>
          <xdr:row>46</xdr:row>
          <xdr:rowOff>76200</xdr:rowOff>
        </xdr:to>
        <xdr:sp macro="" textlink="">
          <xdr:nvSpPr>
            <xdr:cNvPr id="19608" name="cmdPrint" hidden="1">
              <a:extLst>
                <a:ext uri="{63B3BB69-23CF-44E3-9099-C40C66FF867C}">
                  <a14:compatExt spid="_x0000_s19608"/>
                </a:ext>
                <a:ext uri="{FF2B5EF4-FFF2-40B4-BE49-F238E27FC236}">
                  <a16:creationId xmlns:a16="http://schemas.microsoft.com/office/drawing/2014/main" id="{00000000-0008-0000-0000-0000984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400050</xdr:colOff>
          <xdr:row>45</xdr:row>
          <xdr:rowOff>123825</xdr:rowOff>
        </xdr:from>
        <xdr:to>
          <xdr:col>11</xdr:col>
          <xdr:colOff>0</xdr:colOff>
          <xdr:row>49</xdr:row>
          <xdr:rowOff>0</xdr:rowOff>
        </xdr:to>
        <xdr:sp macro="" textlink="">
          <xdr:nvSpPr>
            <xdr:cNvPr id="19755" name="imgSponsor" hidden="1">
              <a:extLst>
                <a:ext uri="{63B3BB69-23CF-44E3-9099-C40C66FF867C}">
                  <a14:compatExt spid="_x0000_s19755"/>
                </a:ext>
                <a:ext uri="{FF2B5EF4-FFF2-40B4-BE49-F238E27FC236}">
                  <a16:creationId xmlns:a16="http://schemas.microsoft.com/office/drawing/2014/main" id="{00000000-0008-0000-0000-00002B4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2</xdr:row>
          <xdr:rowOff>9525</xdr:rowOff>
        </xdr:from>
        <xdr:to>
          <xdr:col>7</xdr:col>
          <xdr:colOff>428625</xdr:colOff>
          <xdr:row>3</xdr:row>
          <xdr:rowOff>114300</xdr:rowOff>
        </xdr:to>
        <xdr:sp macro="" textlink="">
          <xdr:nvSpPr>
            <xdr:cNvPr id="25602" name="CommandButton1" hidden="1">
              <a:extLst>
                <a:ext uri="{63B3BB69-23CF-44E3-9099-C40C66FF867C}">
                  <a14:compatExt spid="_x0000_s25602"/>
                </a:ext>
                <a:ext uri="{FF2B5EF4-FFF2-40B4-BE49-F238E27FC236}">
                  <a16:creationId xmlns:a16="http://schemas.microsoft.com/office/drawing/2014/main" id="{00000000-0008-0000-0900-000002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123825</xdr:colOff>
          <xdr:row>4</xdr:row>
          <xdr:rowOff>95250</xdr:rowOff>
        </xdr:from>
        <xdr:to>
          <xdr:col>7</xdr:col>
          <xdr:colOff>419100</xdr:colOff>
          <xdr:row>6</xdr:row>
          <xdr:rowOff>104775</xdr:rowOff>
        </xdr:to>
        <xdr:sp macro="" textlink="">
          <xdr:nvSpPr>
            <xdr:cNvPr id="25647" name="imgSponsor" hidden="1">
              <a:extLst>
                <a:ext uri="{63B3BB69-23CF-44E3-9099-C40C66FF867C}">
                  <a14:compatExt spid="_x0000_s25647"/>
                </a:ext>
                <a:ext uri="{FF2B5EF4-FFF2-40B4-BE49-F238E27FC236}">
                  <a16:creationId xmlns:a16="http://schemas.microsoft.com/office/drawing/2014/main" id="{00000000-0008-0000-0900-00002F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171450</xdr:colOff>
          <xdr:row>7</xdr:row>
          <xdr:rowOff>104775</xdr:rowOff>
        </xdr:from>
        <xdr:to>
          <xdr:col>7</xdr:col>
          <xdr:colOff>428625</xdr:colOff>
          <xdr:row>9</xdr:row>
          <xdr:rowOff>28575</xdr:rowOff>
        </xdr:to>
        <xdr:sp macro="" textlink="">
          <xdr:nvSpPr>
            <xdr:cNvPr id="25649" name="cmdAddEvent" hidden="1">
              <a:extLst>
                <a:ext uri="{63B3BB69-23CF-44E3-9099-C40C66FF867C}">
                  <a14:compatExt spid="_x0000_s25649"/>
                </a:ext>
                <a:ext uri="{FF2B5EF4-FFF2-40B4-BE49-F238E27FC236}">
                  <a16:creationId xmlns:a16="http://schemas.microsoft.com/office/drawing/2014/main" id="{00000000-0008-0000-0900-0000316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857250</xdr:colOff>
          <xdr:row>29</xdr:row>
          <xdr:rowOff>19050</xdr:rowOff>
        </xdr:from>
        <xdr:to>
          <xdr:col>6</xdr:col>
          <xdr:colOff>333375</xdr:colOff>
          <xdr:row>32</xdr:row>
          <xdr:rowOff>57150</xdr:rowOff>
        </xdr:to>
        <xdr:sp macro="" textlink="">
          <xdr:nvSpPr>
            <xdr:cNvPr id="23700" name="imgSponsor" hidden="1">
              <a:extLst>
                <a:ext uri="{63B3BB69-23CF-44E3-9099-C40C66FF867C}">
                  <a14:compatExt spid="_x0000_s23700"/>
                </a:ext>
                <a:ext uri="{FF2B5EF4-FFF2-40B4-BE49-F238E27FC236}">
                  <a16:creationId xmlns:a16="http://schemas.microsoft.com/office/drawing/2014/main" id="{00000000-0008-0000-0A00-0000945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1209675</xdr:colOff>
          <xdr:row>1</xdr:row>
          <xdr:rowOff>85725</xdr:rowOff>
        </xdr:from>
        <xdr:to>
          <xdr:col>2</xdr:col>
          <xdr:colOff>257175</xdr:colOff>
          <xdr:row>3</xdr:row>
          <xdr:rowOff>28575</xdr:rowOff>
        </xdr:to>
        <xdr:sp macro="" textlink="">
          <xdr:nvSpPr>
            <xdr:cNvPr id="2049" name="cmdReset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B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1</xdr:row>
          <xdr:rowOff>85725</xdr:rowOff>
        </xdr:from>
        <xdr:to>
          <xdr:col>0</xdr:col>
          <xdr:colOff>1076325</xdr:colOff>
          <xdr:row>3</xdr:row>
          <xdr:rowOff>28575</xdr:rowOff>
        </xdr:to>
        <xdr:sp macro="" textlink="">
          <xdr:nvSpPr>
            <xdr:cNvPr id="2053" name="cmdUpdate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B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1</xdr:row>
          <xdr:rowOff>85725</xdr:rowOff>
        </xdr:from>
        <xdr:to>
          <xdr:col>1</xdr:col>
          <xdr:colOff>1000125</xdr:colOff>
          <xdr:row>3</xdr:row>
          <xdr:rowOff>28575</xdr:rowOff>
        </xdr:to>
        <xdr:sp macro="" textlink="">
          <xdr:nvSpPr>
            <xdr:cNvPr id="2061" name="cmdAbout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B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</xdr:row>
          <xdr:rowOff>85725</xdr:rowOff>
        </xdr:from>
        <xdr:to>
          <xdr:col>4</xdr:col>
          <xdr:colOff>57150</xdr:colOff>
          <xdr:row>3</xdr:row>
          <xdr:rowOff>28575</xdr:rowOff>
        </xdr:to>
        <xdr:sp macro="" textlink="">
          <xdr:nvSpPr>
            <xdr:cNvPr id="2074" name="cmdHelp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B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447675</xdr:colOff>
          <xdr:row>1</xdr:row>
          <xdr:rowOff>85725</xdr:rowOff>
        </xdr:from>
        <xdr:to>
          <xdr:col>2</xdr:col>
          <xdr:colOff>1333500</xdr:colOff>
          <xdr:row>3</xdr:row>
          <xdr:rowOff>28575</xdr:rowOff>
        </xdr:to>
        <xdr:sp macro="" textlink="">
          <xdr:nvSpPr>
            <xdr:cNvPr id="2085" name="cmdSponsor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B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133350</xdr:colOff>
          <xdr:row>23</xdr:row>
          <xdr:rowOff>85725</xdr:rowOff>
        </xdr:from>
        <xdr:to>
          <xdr:col>5</xdr:col>
          <xdr:colOff>552450</xdr:colOff>
          <xdr:row>26</xdr:row>
          <xdr:rowOff>76200</xdr:rowOff>
        </xdr:to>
        <xdr:sp macro="" textlink="">
          <xdr:nvSpPr>
            <xdr:cNvPr id="2086" name="imgSponsor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B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</xdr:row>
          <xdr:rowOff>142875</xdr:rowOff>
        </xdr:from>
        <xdr:to>
          <xdr:col>4</xdr:col>
          <xdr:colOff>247650</xdr:colOff>
          <xdr:row>4</xdr:row>
          <xdr:rowOff>76200</xdr:rowOff>
        </xdr:to>
        <xdr:sp macro="" textlink="">
          <xdr:nvSpPr>
            <xdr:cNvPr id="3073" name="cmdMakeHLink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F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4</xdr:row>
          <xdr:rowOff>142875</xdr:rowOff>
        </xdr:from>
        <xdr:to>
          <xdr:col>4</xdr:col>
          <xdr:colOff>257175</xdr:colOff>
          <xdr:row>6</xdr:row>
          <xdr:rowOff>57150</xdr:rowOff>
        </xdr:to>
        <xdr:sp macro="" textlink="">
          <xdr:nvSpPr>
            <xdr:cNvPr id="3079" name="cmdHyperlink2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F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76200</xdr:colOff>
          <xdr:row>6</xdr:row>
          <xdr:rowOff>133350</xdr:rowOff>
        </xdr:from>
        <xdr:to>
          <xdr:col>4</xdr:col>
          <xdr:colOff>238125</xdr:colOff>
          <xdr:row>8</xdr:row>
          <xdr:rowOff>38100</xdr:rowOff>
        </xdr:to>
        <xdr:sp macro="" textlink="">
          <xdr:nvSpPr>
            <xdr:cNvPr id="3080" name="cmdCheckSheet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F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8</xdr:row>
          <xdr:rowOff>152400</xdr:rowOff>
        </xdr:from>
        <xdr:to>
          <xdr:col>4</xdr:col>
          <xdr:colOff>228600</xdr:colOff>
          <xdr:row>10</xdr:row>
          <xdr:rowOff>76200</xdr:rowOff>
        </xdr:to>
        <xdr:sp macro="" textlink="">
          <xdr:nvSpPr>
            <xdr:cNvPr id="3081" name="cmdDummyScores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F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38100</xdr:rowOff>
        </xdr:from>
        <xdr:to>
          <xdr:col>3</xdr:col>
          <xdr:colOff>0</xdr:colOff>
          <xdr:row>11</xdr:row>
          <xdr:rowOff>0</xdr:rowOff>
        </xdr:to>
        <xdr:sp macro="" textlink="">
          <xdr:nvSpPr>
            <xdr:cNvPr id="3236" name="cmdPrint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F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323850</xdr:colOff>
          <xdr:row>62</xdr:row>
          <xdr:rowOff>104775</xdr:rowOff>
        </xdr:from>
        <xdr:to>
          <xdr:col>2</xdr:col>
          <xdr:colOff>114300</xdr:colOff>
          <xdr:row>65</xdr:row>
          <xdr:rowOff>9525</xdr:rowOff>
        </xdr:to>
        <xdr:sp macro="" textlink="">
          <xdr:nvSpPr>
            <xdr:cNvPr id="22529" name="cmdDummyNames" hidden="1">
              <a:extLst>
                <a:ext uri="{63B3BB69-23CF-44E3-9099-C40C66FF867C}">
                  <a14:compatExt spid="_x0000_s22529"/>
                </a:ext>
                <a:ext uri="{FF2B5EF4-FFF2-40B4-BE49-F238E27FC236}">
                  <a16:creationId xmlns:a16="http://schemas.microsoft.com/office/drawing/2014/main" id="{00000000-0008-0000-1100-0000015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809625</xdr:colOff>
          <xdr:row>11</xdr:row>
          <xdr:rowOff>28575</xdr:rowOff>
        </xdr:from>
        <xdr:to>
          <xdr:col>18</xdr:col>
          <xdr:colOff>219075</xdr:colOff>
          <xdr:row>13</xdr:row>
          <xdr:rowOff>0</xdr:rowOff>
        </xdr:to>
        <xdr:sp macro="" textlink="">
          <xdr:nvSpPr>
            <xdr:cNvPr id="4099" name="cmdHyperlinks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1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771525</xdr:colOff>
          <xdr:row>6</xdr:row>
          <xdr:rowOff>152400</xdr:rowOff>
        </xdr:from>
        <xdr:to>
          <xdr:col>18</xdr:col>
          <xdr:colOff>428625</xdr:colOff>
          <xdr:row>9</xdr:row>
          <xdr:rowOff>123825</xdr:rowOff>
        </xdr:to>
        <xdr:sp macro="" textlink="">
          <xdr:nvSpPr>
            <xdr:cNvPr id="4100" name="imgSponsor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1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809625</xdr:colOff>
          <xdr:row>4</xdr:row>
          <xdr:rowOff>28575</xdr:rowOff>
        </xdr:from>
        <xdr:to>
          <xdr:col>18</xdr:col>
          <xdr:colOff>219075</xdr:colOff>
          <xdr:row>6</xdr:row>
          <xdr:rowOff>0</xdr:rowOff>
        </xdr:to>
        <xdr:sp macro="" textlink="">
          <xdr:nvSpPr>
            <xdr:cNvPr id="4101" name="cmdCheck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1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0</xdr:row>
          <xdr:rowOff>171450</xdr:rowOff>
        </xdr:from>
        <xdr:to>
          <xdr:col>3</xdr:col>
          <xdr:colOff>200025</xdr:colOff>
          <xdr:row>2</xdr:row>
          <xdr:rowOff>38100</xdr:rowOff>
        </xdr:to>
        <xdr:sp macro="" textlink="">
          <xdr:nvSpPr>
            <xdr:cNvPr id="1025" name="cmbTeams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2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476250</xdr:colOff>
          <xdr:row>0</xdr:row>
          <xdr:rowOff>152400</xdr:rowOff>
        </xdr:from>
        <xdr:to>
          <xdr:col>3</xdr:col>
          <xdr:colOff>1162050</xdr:colOff>
          <xdr:row>2</xdr:row>
          <xdr:rowOff>76200</xdr:rowOff>
        </xdr:to>
        <xdr:sp macro="" textlink="">
          <xdr:nvSpPr>
            <xdr:cNvPr id="1062" name="cmdImport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2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1285875</xdr:colOff>
          <xdr:row>24</xdr:row>
          <xdr:rowOff>28575</xdr:rowOff>
        </xdr:from>
        <xdr:to>
          <xdr:col>5</xdr:col>
          <xdr:colOff>428625</xdr:colOff>
          <xdr:row>27</xdr:row>
          <xdr:rowOff>0</xdr:rowOff>
        </xdr:to>
        <xdr:sp macro="" textlink="">
          <xdr:nvSpPr>
            <xdr:cNvPr id="1176" name="imgSponsor" hidden="1">
              <a:extLst>
                <a:ext uri="{63B3BB69-23CF-44E3-9099-C40C66FF867C}">
                  <a14:compatExt spid="_x0000_s1176"/>
                </a:ext>
                <a:ext uri="{FF2B5EF4-FFF2-40B4-BE49-F238E27FC236}">
                  <a16:creationId xmlns:a16="http://schemas.microsoft.com/office/drawing/2014/main" id="{00000000-0008-0000-0200-00009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38100</xdr:rowOff>
        </xdr:from>
        <xdr:to>
          <xdr:col>3</xdr:col>
          <xdr:colOff>0</xdr:colOff>
          <xdr:row>11</xdr:row>
          <xdr:rowOff>0</xdr:rowOff>
        </xdr:to>
        <xdr:sp macro="" textlink="">
          <xdr:nvSpPr>
            <xdr:cNvPr id="21509" name="cmdPrint" hidden="1">
              <a:extLst>
                <a:ext uri="{63B3BB69-23CF-44E3-9099-C40C66FF867C}">
                  <a14:compatExt spid="_x0000_s21509"/>
                </a:ext>
                <a:ext uri="{FF2B5EF4-FFF2-40B4-BE49-F238E27FC236}">
                  <a16:creationId xmlns:a16="http://schemas.microsoft.com/office/drawing/2014/main" id="{00000000-0008-0000-0300-000005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295275</xdr:colOff>
          <xdr:row>9</xdr:row>
          <xdr:rowOff>38100</xdr:rowOff>
        </xdr:from>
        <xdr:to>
          <xdr:col>4</xdr:col>
          <xdr:colOff>19050</xdr:colOff>
          <xdr:row>11</xdr:row>
          <xdr:rowOff>0</xdr:rowOff>
        </xdr:to>
        <xdr:sp macro="" textlink="">
          <xdr:nvSpPr>
            <xdr:cNvPr id="21510" name="CommandButton1" hidden="1">
              <a:extLst>
                <a:ext uri="{63B3BB69-23CF-44E3-9099-C40C66FF867C}">
                  <a14:compatExt spid="_x0000_s21510"/>
                </a:ext>
                <a:ext uri="{FF2B5EF4-FFF2-40B4-BE49-F238E27FC236}">
                  <a16:creationId xmlns:a16="http://schemas.microsoft.com/office/drawing/2014/main" id="{00000000-0008-0000-0300-000006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4</xdr:row>
          <xdr:rowOff>28575</xdr:rowOff>
        </xdr:from>
        <xdr:to>
          <xdr:col>4</xdr:col>
          <xdr:colOff>285750</xdr:colOff>
          <xdr:row>6</xdr:row>
          <xdr:rowOff>142875</xdr:rowOff>
        </xdr:to>
        <xdr:sp macro="" textlink="">
          <xdr:nvSpPr>
            <xdr:cNvPr id="21658" name="imgSponsor" hidden="1">
              <a:extLst>
                <a:ext uri="{63B3BB69-23CF-44E3-9099-C40C66FF867C}">
                  <a14:compatExt spid="_x0000_s21658"/>
                </a:ext>
                <a:ext uri="{FF2B5EF4-FFF2-40B4-BE49-F238E27FC236}">
                  <a16:creationId xmlns:a16="http://schemas.microsoft.com/office/drawing/2014/main" id="{00000000-0008-0000-0300-00009A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57150</xdr:rowOff>
        </xdr:from>
        <xdr:to>
          <xdr:col>3</xdr:col>
          <xdr:colOff>0</xdr:colOff>
          <xdr:row>11</xdr:row>
          <xdr:rowOff>19050</xdr:rowOff>
        </xdr:to>
        <xdr:sp macro="" textlink="">
          <xdr:nvSpPr>
            <xdr:cNvPr id="15365" name="CommandButton1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04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323850</xdr:colOff>
          <xdr:row>9</xdr:row>
          <xdr:rowOff>66675</xdr:rowOff>
        </xdr:from>
        <xdr:to>
          <xdr:col>4</xdr:col>
          <xdr:colOff>47625</xdr:colOff>
          <xdr:row>11</xdr:row>
          <xdr:rowOff>28575</xdr:rowOff>
        </xdr:to>
        <xdr:sp macro="" textlink="">
          <xdr:nvSpPr>
            <xdr:cNvPr id="15366" name="CommandButton2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04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4</xdr:row>
          <xdr:rowOff>28575</xdr:rowOff>
        </xdr:from>
        <xdr:to>
          <xdr:col>4</xdr:col>
          <xdr:colOff>285750</xdr:colOff>
          <xdr:row>6</xdr:row>
          <xdr:rowOff>142875</xdr:rowOff>
        </xdr:to>
        <xdr:sp macro="" textlink="">
          <xdr:nvSpPr>
            <xdr:cNvPr id="15514" name="imgSponsor" hidden="1">
              <a:extLst>
                <a:ext uri="{63B3BB69-23CF-44E3-9099-C40C66FF867C}">
                  <a14:compatExt spid="_x0000_s15514"/>
                </a:ext>
                <a:ext uri="{FF2B5EF4-FFF2-40B4-BE49-F238E27FC236}">
                  <a16:creationId xmlns:a16="http://schemas.microsoft.com/office/drawing/2014/main" id="{00000000-0008-0000-0400-00009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38100</xdr:rowOff>
        </xdr:from>
        <xdr:to>
          <xdr:col>3</xdr:col>
          <xdr:colOff>0</xdr:colOff>
          <xdr:row>11</xdr:row>
          <xdr:rowOff>0</xdr:rowOff>
        </xdr:to>
        <xdr:sp macro="" textlink="">
          <xdr:nvSpPr>
            <xdr:cNvPr id="16389" name="cmdPrint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5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295275</xdr:colOff>
          <xdr:row>9</xdr:row>
          <xdr:rowOff>38100</xdr:rowOff>
        </xdr:from>
        <xdr:to>
          <xdr:col>4</xdr:col>
          <xdr:colOff>19050</xdr:colOff>
          <xdr:row>11</xdr:row>
          <xdr:rowOff>0</xdr:rowOff>
        </xdr:to>
        <xdr:sp macro="" textlink="">
          <xdr:nvSpPr>
            <xdr:cNvPr id="16390" name="CommandButton1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05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4</xdr:row>
          <xdr:rowOff>28575</xdr:rowOff>
        </xdr:from>
        <xdr:to>
          <xdr:col>4</xdr:col>
          <xdr:colOff>285750</xdr:colOff>
          <xdr:row>6</xdr:row>
          <xdr:rowOff>142875</xdr:rowOff>
        </xdr:to>
        <xdr:sp macro="" textlink="">
          <xdr:nvSpPr>
            <xdr:cNvPr id="16538" name="imgSponsor" hidden="1">
              <a:extLst>
                <a:ext uri="{63B3BB69-23CF-44E3-9099-C40C66FF867C}">
                  <a14:compatExt spid="_x0000_s16538"/>
                </a:ext>
                <a:ext uri="{FF2B5EF4-FFF2-40B4-BE49-F238E27FC236}">
                  <a16:creationId xmlns:a16="http://schemas.microsoft.com/office/drawing/2014/main" id="{00000000-0008-0000-0500-00009A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38100</xdr:rowOff>
        </xdr:from>
        <xdr:to>
          <xdr:col>3</xdr:col>
          <xdr:colOff>0</xdr:colOff>
          <xdr:row>11</xdr:row>
          <xdr:rowOff>0</xdr:rowOff>
        </xdr:to>
        <xdr:sp macro="" textlink="">
          <xdr:nvSpPr>
            <xdr:cNvPr id="17413" name="cmdPrint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06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304800</xdr:colOff>
          <xdr:row>9</xdr:row>
          <xdr:rowOff>47625</xdr:rowOff>
        </xdr:from>
        <xdr:to>
          <xdr:col>4</xdr:col>
          <xdr:colOff>28575</xdr:colOff>
          <xdr:row>11</xdr:row>
          <xdr:rowOff>9525</xdr:rowOff>
        </xdr:to>
        <xdr:sp macro="" textlink="">
          <xdr:nvSpPr>
            <xdr:cNvPr id="17414" name="CommandButton1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06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4</xdr:row>
          <xdr:rowOff>28575</xdr:rowOff>
        </xdr:from>
        <xdr:to>
          <xdr:col>4</xdr:col>
          <xdr:colOff>285750</xdr:colOff>
          <xdr:row>6</xdr:row>
          <xdr:rowOff>142875</xdr:rowOff>
        </xdr:to>
        <xdr:sp macro="" textlink="">
          <xdr:nvSpPr>
            <xdr:cNvPr id="17562" name="imgSponsor" hidden="1">
              <a:extLst>
                <a:ext uri="{63B3BB69-23CF-44E3-9099-C40C66FF867C}">
                  <a14:compatExt spid="_x0000_s17562"/>
                </a:ext>
                <a:ext uri="{FF2B5EF4-FFF2-40B4-BE49-F238E27FC236}">
                  <a16:creationId xmlns:a16="http://schemas.microsoft.com/office/drawing/2014/main" id="{00000000-0008-0000-0600-00009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38100</xdr:rowOff>
        </xdr:from>
        <xdr:to>
          <xdr:col>3</xdr:col>
          <xdr:colOff>0</xdr:colOff>
          <xdr:row>11</xdr:row>
          <xdr:rowOff>0</xdr:rowOff>
        </xdr:to>
        <xdr:sp macro="" textlink="">
          <xdr:nvSpPr>
            <xdr:cNvPr id="18437" name="cmdPrint" hidden="1">
              <a:extLst>
                <a:ext uri="{63B3BB69-23CF-44E3-9099-C40C66FF867C}">
                  <a14:compatExt spid="_x0000_s18437"/>
                </a:ext>
                <a:ext uri="{FF2B5EF4-FFF2-40B4-BE49-F238E27FC236}">
                  <a16:creationId xmlns:a16="http://schemas.microsoft.com/office/drawing/2014/main" id="{00000000-0008-0000-0700-000005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295275</xdr:colOff>
          <xdr:row>9</xdr:row>
          <xdr:rowOff>47625</xdr:rowOff>
        </xdr:from>
        <xdr:to>
          <xdr:col>4</xdr:col>
          <xdr:colOff>19050</xdr:colOff>
          <xdr:row>11</xdr:row>
          <xdr:rowOff>9525</xdr:rowOff>
        </xdr:to>
        <xdr:sp macro="" textlink="">
          <xdr:nvSpPr>
            <xdr:cNvPr id="18438" name="CommandButton1" hidden="1">
              <a:extLst>
                <a:ext uri="{63B3BB69-23CF-44E3-9099-C40C66FF867C}">
                  <a14:compatExt spid="_x0000_s18438"/>
                </a:ext>
                <a:ext uri="{FF2B5EF4-FFF2-40B4-BE49-F238E27FC236}">
                  <a16:creationId xmlns:a16="http://schemas.microsoft.com/office/drawing/2014/main" id="{00000000-0008-0000-0700-000006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4</xdr:row>
          <xdr:rowOff>28575</xdr:rowOff>
        </xdr:from>
        <xdr:to>
          <xdr:col>4</xdr:col>
          <xdr:colOff>285750</xdr:colOff>
          <xdr:row>6</xdr:row>
          <xdr:rowOff>142875</xdr:rowOff>
        </xdr:to>
        <xdr:sp macro="" textlink="">
          <xdr:nvSpPr>
            <xdr:cNvPr id="18586" name="imgSponsor" hidden="1">
              <a:extLst>
                <a:ext uri="{63B3BB69-23CF-44E3-9099-C40C66FF867C}">
                  <a14:compatExt spid="_x0000_s18586"/>
                </a:ext>
                <a:ext uri="{FF2B5EF4-FFF2-40B4-BE49-F238E27FC236}">
                  <a16:creationId xmlns:a16="http://schemas.microsoft.com/office/drawing/2014/main" id="{00000000-0008-0000-0700-00009A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9</xdr:row>
          <xdr:rowOff>38100</xdr:rowOff>
        </xdr:from>
        <xdr:to>
          <xdr:col>3</xdr:col>
          <xdr:colOff>0</xdr:colOff>
          <xdr:row>11</xdr:row>
          <xdr:rowOff>0</xdr:rowOff>
        </xdr:to>
        <xdr:sp macro="" textlink="">
          <xdr:nvSpPr>
            <xdr:cNvPr id="20485" name="cmdPrint" hidden="1">
              <a:extLst>
                <a:ext uri="{63B3BB69-23CF-44E3-9099-C40C66FF867C}">
                  <a14:compatExt spid="_x0000_s20485"/>
                </a:ext>
                <a:ext uri="{FF2B5EF4-FFF2-40B4-BE49-F238E27FC236}">
                  <a16:creationId xmlns:a16="http://schemas.microsoft.com/office/drawing/2014/main" id="{00000000-0008-0000-0800-000005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285750</xdr:colOff>
          <xdr:row>9</xdr:row>
          <xdr:rowOff>38100</xdr:rowOff>
        </xdr:from>
        <xdr:to>
          <xdr:col>4</xdr:col>
          <xdr:colOff>9525</xdr:colOff>
          <xdr:row>11</xdr:row>
          <xdr:rowOff>0</xdr:rowOff>
        </xdr:to>
        <xdr:sp macro="" textlink="">
          <xdr:nvSpPr>
            <xdr:cNvPr id="20486" name="CommandButton1" hidden="1">
              <a:extLst>
                <a:ext uri="{63B3BB69-23CF-44E3-9099-C40C66FF867C}">
                  <a14:compatExt spid="_x0000_s20486"/>
                </a:ext>
                <a:ext uri="{FF2B5EF4-FFF2-40B4-BE49-F238E27FC236}">
                  <a16:creationId xmlns:a16="http://schemas.microsoft.com/office/drawing/2014/main" id="{00000000-0008-0000-0800-000006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4</xdr:row>
          <xdr:rowOff>28575</xdr:rowOff>
        </xdr:from>
        <xdr:to>
          <xdr:col>4</xdr:col>
          <xdr:colOff>285750</xdr:colOff>
          <xdr:row>6</xdr:row>
          <xdr:rowOff>142875</xdr:rowOff>
        </xdr:to>
        <xdr:sp macro="" textlink="">
          <xdr:nvSpPr>
            <xdr:cNvPr id="20634" name="imgSponsor" hidden="1">
              <a:extLst>
                <a:ext uri="{63B3BB69-23CF-44E3-9099-C40C66FF867C}">
                  <a14:compatExt spid="_x0000_s20634"/>
                </a:ext>
                <a:ext uri="{FF2B5EF4-FFF2-40B4-BE49-F238E27FC236}">
                  <a16:creationId xmlns:a16="http://schemas.microsoft.com/office/drawing/2014/main" id="{00000000-0008-0000-0800-00009A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0.xml"/><Relationship Id="rId3" Type="http://schemas.openxmlformats.org/officeDocument/2006/relationships/vmlDrawing" Target="../drawings/vmlDrawing10.vml"/><Relationship Id="rId7" Type="http://schemas.openxmlformats.org/officeDocument/2006/relationships/image" Target="../media/image24.emf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29.xml"/><Relationship Id="rId5" Type="http://schemas.openxmlformats.org/officeDocument/2006/relationships/image" Target="../media/image23.emf"/><Relationship Id="rId4" Type="http://schemas.openxmlformats.org/officeDocument/2006/relationships/control" Target="../activeX/activeX28.xml"/><Relationship Id="rId9" Type="http://schemas.openxmlformats.org/officeDocument/2006/relationships/image" Target="../media/image25.emf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26.emf"/><Relationship Id="rId4" Type="http://schemas.openxmlformats.org/officeDocument/2006/relationships/control" Target="../activeX/activeX3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4.xml"/><Relationship Id="rId13" Type="http://schemas.openxmlformats.org/officeDocument/2006/relationships/image" Target="../media/image31.emf"/><Relationship Id="rId3" Type="http://schemas.openxmlformats.org/officeDocument/2006/relationships/vmlDrawing" Target="../drawings/vmlDrawing12.vml"/><Relationship Id="rId7" Type="http://schemas.openxmlformats.org/officeDocument/2006/relationships/image" Target="../media/image28.emf"/><Relationship Id="rId12" Type="http://schemas.openxmlformats.org/officeDocument/2006/relationships/control" Target="../activeX/activeX36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6" Type="http://schemas.openxmlformats.org/officeDocument/2006/relationships/control" Target="../activeX/activeX33.xml"/><Relationship Id="rId11" Type="http://schemas.openxmlformats.org/officeDocument/2006/relationships/image" Target="../media/image30.emf"/><Relationship Id="rId5" Type="http://schemas.openxmlformats.org/officeDocument/2006/relationships/image" Target="../media/image27.emf"/><Relationship Id="rId15" Type="http://schemas.openxmlformats.org/officeDocument/2006/relationships/image" Target="../media/image32.emf"/><Relationship Id="rId10" Type="http://schemas.openxmlformats.org/officeDocument/2006/relationships/control" Target="../activeX/activeX35.xml"/><Relationship Id="rId4" Type="http://schemas.openxmlformats.org/officeDocument/2006/relationships/control" Target="../activeX/activeX32.xml"/><Relationship Id="rId9" Type="http://schemas.openxmlformats.org/officeDocument/2006/relationships/image" Target="../media/image29.emf"/><Relationship Id="rId14" Type="http://schemas.openxmlformats.org/officeDocument/2006/relationships/control" Target="../activeX/activeX3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0.xml"/><Relationship Id="rId13" Type="http://schemas.openxmlformats.org/officeDocument/2006/relationships/image" Target="../media/image37.emf"/><Relationship Id="rId3" Type="http://schemas.openxmlformats.org/officeDocument/2006/relationships/vmlDrawing" Target="../drawings/vmlDrawing13.vml"/><Relationship Id="rId7" Type="http://schemas.openxmlformats.org/officeDocument/2006/relationships/image" Target="../media/image34.emf"/><Relationship Id="rId12" Type="http://schemas.openxmlformats.org/officeDocument/2006/relationships/control" Target="../activeX/activeX42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Relationship Id="rId6" Type="http://schemas.openxmlformats.org/officeDocument/2006/relationships/control" Target="../activeX/activeX39.xml"/><Relationship Id="rId11" Type="http://schemas.openxmlformats.org/officeDocument/2006/relationships/image" Target="../media/image36.emf"/><Relationship Id="rId5" Type="http://schemas.openxmlformats.org/officeDocument/2006/relationships/image" Target="../media/image33.emf"/><Relationship Id="rId10" Type="http://schemas.openxmlformats.org/officeDocument/2006/relationships/control" Target="../activeX/activeX41.xml"/><Relationship Id="rId4" Type="http://schemas.openxmlformats.org/officeDocument/2006/relationships/control" Target="../activeX/activeX38.xml"/><Relationship Id="rId9" Type="http://schemas.openxmlformats.org/officeDocument/2006/relationships/image" Target="../media/image35.emf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38.emf"/><Relationship Id="rId4" Type="http://schemas.openxmlformats.org/officeDocument/2006/relationships/control" Target="../activeX/activeX4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5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5.xml"/><Relationship Id="rId5" Type="http://schemas.openxmlformats.org/officeDocument/2006/relationships/image" Target="../media/image4.emf"/><Relationship Id="rId4" Type="http://schemas.openxmlformats.org/officeDocument/2006/relationships/control" Target="../activeX/activeX4.xml"/><Relationship Id="rId9" Type="http://schemas.openxmlformats.org/officeDocument/2006/relationships/image" Target="../media/image6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9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8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8.xml"/><Relationship Id="rId5" Type="http://schemas.openxmlformats.org/officeDocument/2006/relationships/image" Target="../media/image7.emf"/><Relationship Id="rId4" Type="http://schemas.openxmlformats.org/officeDocument/2006/relationships/control" Target="../activeX/activeX7.xml"/><Relationship Id="rId9" Type="http://schemas.openxmlformats.org/officeDocument/2006/relationships/image" Target="../media/image9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2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11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11.xml"/><Relationship Id="rId5" Type="http://schemas.openxmlformats.org/officeDocument/2006/relationships/image" Target="../media/image10.emf"/><Relationship Id="rId4" Type="http://schemas.openxmlformats.org/officeDocument/2006/relationships/control" Target="../activeX/activeX10.xml"/><Relationship Id="rId9" Type="http://schemas.openxmlformats.org/officeDocument/2006/relationships/image" Target="../media/image12.emf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5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13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14.xml"/><Relationship Id="rId5" Type="http://schemas.openxmlformats.org/officeDocument/2006/relationships/image" Target="../media/image10.emf"/><Relationship Id="rId4" Type="http://schemas.openxmlformats.org/officeDocument/2006/relationships/control" Target="../activeX/activeX13.xml"/><Relationship Id="rId9" Type="http://schemas.openxmlformats.org/officeDocument/2006/relationships/image" Target="../media/image14.emf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8.xml"/><Relationship Id="rId3" Type="http://schemas.openxmlformats.org/officeDocument/2006/relationships/vmlDrawing" Target="../drawings/vmlDrawing6.vml"/><Relationship Id="rId7" Type="http://schemas.openxmlformats.org/officeDocument/2006/relationships/image" Target="../media/image15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17.xml"/><Relationship Id="rId5" Type="http://schemas.openxmlformats.org/officeDocument/2006/relationships/image" Target="../media/image10.emf"/><Relationship Id="rId4" Type="http://schemas.openxmlformats.org/officeDocument/2006/relationships/control" Target="../activeX/activeX16.xml"/><Relationship Id="rId9" Type="http://schemas.openxmlformats.org/officeDocument/2006/relationships/image" Target="../media/image16.emf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1.xml"/><Relationship Id="rId3" Type="http://schemas.openxmlformats.org/officeDocument/2006/relationships/vmlDrawing" Target="../drawings/vmlDrawing7.vml"/><Relationship Id="rId7" Type="http://schemas.openxmlformats.org/officeDocument/2006/relationships/image" Target="../media/image17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20.xml"/><Relationship Id="rId5" Type="http://schemas.openxmlformats.org/officeDocument/2006/relationships/image" Target="../media/image10.emf"/><Relationship Id="rId4" Type="http://schemas.openxmlformats.org/officeDocument/2006/relationships/control" Target="../activeX/activeX19.xml"/><Relationship Id="rId9" Type="http://schemas.openxmlformats.org/officeDocument/2006/relationships/image" Target="../media/image18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4.xml"/><Relationship Id="rId3" Type="http://schemas.openxmlformats.org/officeDocument/2006/relationships/vmlDrawing" Target="../drawings/vmlDrawing8.vml"/><Relationship Id="rId7" Type="http://schemas.openxmlformats.org/officeDocument/2006/relationships/image" Target="../media/image19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23.xml"/><Relationship Id="rId5" Type="http://schemas.openxmlformats.org/officeDocument/2006/relationships/image" Target="../media/image10.emf"/><Relationship Id="rId4" Type="http://schemas.openxmlformats.org/officeDocument/2006/relationships/control" Target="../activeX/activeX22.xml"/><Relationship Id="rId9" Type="http://schemas.openxmlformats.org/officeDocument/2006/relationships/image" Target="../media/image20.emf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7.xml"/><Relationship Id="rId3" Type="http://schemas.openxmlformats.org/officeDocument/2006/relationships/vmlDrawing" Target="../drawings/vmlDrawing9.vml"/><Relationship Id="rId7" Type="http://schemas.openxmlformats.org/officeDocument/2006/relationships/image" Target="../media/image21.emf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26.xml"/><Relationship Id="rId5" Type="http://schemas.openxmlformats.org/officeDocument/2006/relationships/image" Target="../media/image10.emf"/><Relationship Id="rId4" Type="http://schemas.openxmlformats.org/officeDocument/2006/relationships/control" Target="../activeX/activeX25.xml"/><Relationship Id="rId9" Type="http://schemas.openxmlformats.org/officeDocument/2006/relationships/image" Target="../media/image22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7"/>
    <pageSetUpPr fitToPage="1"/>
  </sheetPr>
  <dimension ref="C1:L65"/>
  <sheetViews>
    <sheetView showGridLines="0" tabSelected="1" topLeftCell="A5" workbookViewId="0">
      <selection activeCell="C3" sqref="C3"/>
    </sheetView>
  </sheetViews>
  <sheetFormatPr defaultRowHeight="12.75" x14ac:dyDescent="0.2"/>
  <cols>
    <col min="1" max="1" width="2" style="1" customWidth="1"/>
    <col min="2" max="2" width="3" style="1" customWidth="1"/>
    <col min="3" max="3" width="16.625" style="1" customWidth="1"/>
    <col min="4" max="4" width="12.25" style="1" customWidth="1"/>
    <col min="5" max="10" width="11.5" style="1" customWidth="1"/>
    <col min="11" max="11" width="11.5" style="1" hidden="1" customWidth="1"/>
    <col min="12" max="16384" width="9" style="1"/>
  </cols>
  <sheetData>
    <row r="1" spans="3:12" x14ac:dyDescent="0.2">
      <c r="D1" s="29"/>
      <c r="E1" s="29"/>
    </row>
    <row r="2" spans="3:12" ht="21.75" customHeight="1" x14ac:dyDescent="0.2"/>
    <row r="3" spans="3:12" s="11" customFormat="1" x14ac:dyDescent="0.2">
      <c r="C3" s="135" t="s">
        <v>53</v>
      </c>
      <c r="D3" s="136" t="str">
        <f>Master!I3</f>
        <v>Bromsgrove &amp; Redditch AC</v>
      </c>
      <c r="E3" s="137" t="str">
        <f>Master!J3</f>
        <v>Burton AC</v>
      </c>
      <c r="F3" s="138" t="str">
        <f>Master!K3</f>
        <v>Kidderminster &amp; Stourport AC</v>
      </c>
      <c r="G3" s="137" t="str">
        <f>Master!L3</f>
        <v>Newport Harriers</v>
      </c>
      <c r="H3" s="138" t="str">
        <f>Master!M3</f>
        <v>Royal Sutton Coldfield</v>
      </c>
      <c r="I3" s="137" t="str">
        <f>Master!N3</f>
        <v>Solihull &amp; Small Heath AC</v>
      </c>
      <c r="J3" s="137" t="str">
        <f>Master!O3</f>
        <v>Stratford on Avon AC</v>
      </c>
      <c r="K3" s="139" t="str">
        <f>Master!P3</f>
        <v>Team8</v>
      </c>
    </row>
    <row r="4" spans="3:12" s="11" customFormat="1" ht="17.25" customHeight="1" x14ac:dyDescent="0.2">
      <c r="C4" s="140" t="s">
        <v>303</v>
      </c>
      <c r="D4" s="141">
        <f t="shared" ref="D4:K8" ca="1" si="0">IF(D14&gt;0,D14,"")</f>
        <v>57</v>
      </c>
      <c r="E4" s="142">
        <f t="shared" ca="1" si="0"/>
        <v>56</v>
      </c>
      <c r="F4" s="143">
        <f t="shared" ca="1" si="0"/>
        <v>26</v>
      </c>
      <c r="G4" s="142">
        <f t="shared" ca="1" si="0"/>
        <v>33</v>
      </c>
      <c r="H4" s="143">
        <f t="shared" ca="1" si="0"/>
        <v>45</v>
      </c>
      <c r="I4" s="142">
        <f t="shared" ca="1" si="0"/>
        <v>32</v>
      </c>
      <c r="J4" s="142">
        <f t="shared" ca="1" si="0"/>
        <v>65</v>
      </c>
      <c r="K4" s="144" t="str">
        <f t="shared" ca="1" si="0"/>
        <v/>
      </c>
      <c r="L4" s="268" t="str">
        <f ca="1">IF(SUM(Summary!Q6:Q10)&gt;0,"Error","")</f>
        <v/>
      </c>
    </row>
    <row r="5" spans="3:12" s="11" customFormat="1" ht="17.25" customHeight="1" x14ac:dyDescent="0.2">
      <c r="C5" s="145" t="s">
        <v>300</v>
      </c>
      <c r="D5" s="146">
        <f t="shared" ca="1" si="0"/>
        <v>55</v>
      </c>
      <c r="E5" s="147">
        <f t="shared" ca="1" si="0"/>
        <v>30</v>
      </c>
      <c r="F5" s="148">
        <f t="shared" ca="1" si="0"/>
        <v>21</v>
      </c>
      <c r="G5" s="147">
        <f t="shared" ca="1" si="0"/>
        <v>42</v>
      </c>
      <c r="H5" s="148">
        <f t="shared" ca="1" si="0"/>
        <v>37</v>
      </c>
      <c r="I5" s="147">
        <f t="shared" ca="1" si="0"/>
        <v>23</v>
      </c>
      <c r="J5" s="147">
        <f t="shared" ca="1" si="0"/>
        <v>33</v>
      </c>
      <c r="K5" s="149" t="str">
        <f t="shared" ca="1" si="0"/>
        <v/>
      </c>
      <c r="L5" s="268" t="str">
        <f ca="1">IF(SUM(Summary!Q11:Q13)&gt;0,"Error","")</f>
        <v/>
      </c>
    </row>
    <row r="6" spans="3:12" s="11" customFormat="1" ht="17.25" customHeight="1" x14ac:dyDescent="0.2">
      <c r="C6" s="145" t="s">
        <v>299</v>
      </c>
      <c r="D6" s="146">
        <f t="shared" ca="1" si="0"/>
        <v>90</v>
      </c>
      <c r="E6" s="147">
        <f t="shared" ca="1" si="0"/>
        <v>98</v>
      </c>
      <c r="F6" s="148">
        <f t="shared" ca="1" si="0"/>
        <v>67</v>
      </c>
      <c r="G6" s="147">
        <f t="shared" ca="1" si="0"/>
        <v>77</v>
      </c>
      <c r="H6" s="148">
        <f t="shared" ca="1" si="0"/>
        <v>42</v>
      </c>
      <c r="I6" s="147">
        <f t="shared" ca="1" si="0"/>
        <v>36</v>
      </c>
      <c r="J6" s="147">
        <f t="shared" ca="1" si="0"/>
        <v>87</v>
      </c>
      <c r="K6" s="149" t="str">
        <f t="shared" ca="1" si="0"/>
        <v/>
      </c>
      <c r="L6" s="268" t="str">
        <f ca="1">IF(SUM(Summary!Q15:Q22)&gt;0,"Error","")</f>
        <v/>
      </c>
    </row>
    <row r="7" spans="3:12" s="11" customFormat="1" ht="17.25" customHeight="1" x14ac:dyDescent="0.2">
      <c r="C7" s="145" t="s">
        <v>301</v>
      </c>
      <c r="D7" s="146">
        <f t="shared" ca="1" si="0"/>
        <v>46</v>
      </c>
      <c r="E7" s="147">
        <f t="shared" ca="1" si="0"/>
        <v>27</v>
      </c>
      <c r="F7" s="148">
        <f t="shared" ca="1" si="0"/>
        <v>65</v>
      </c>
      <c r="G7" s="147">
        <f t="shared" ca="1" si="0"/>
        <v>49</v>
      </c>
      <c r="H7" s="148">
        <f t="shared" ca="1" si="0"/>
        <v>81</v>
      </c>
      <c r="I7" s="147">
        <f t="shared" ca="1" si="0"/>
        <v>82</v>
      </c>
      <c r="J7" s="147">
        <f t="shared" ca="1" si="0"/>
        <v>116</v>
      </c>
      <c r="K7" s="149" t="str">
        <f t="shared" ca="1" si="0"/>
        <v/>
      </c>
      <c r="L7" s="268" t="str">
        <f ca="1">IF(SUM(Summary!Q29:Q36)&gt;0,"Error","")</f>
        <v/>
      </c>
    </row>
    <row r="8" spans="3:12" s="11" customFormat="1" ht="17.25" customHeight="1" x14ac:dyDescent="0.2">
      <c r="C8" s="145" t="s">
        <v>302</v>
      </c>
      <c r="D8" s="146">
        <f t="shared" ca="1" si="0"/>
        <v>46</v>
      </c>
      <c r="E8" s="147">
        <f t="shared" ca="1" si="0"/>
        <v>78</v>
      </c>
      <c r="F8" s="148">
        <f t="shared" ca="1" si="0"/>
        <v>55</v>
      </c>
      <c r="G8" s="147">
        <f t="shared" ca="1" si="0"/>
        <v>26</v>
      </c>
      <c r="H8" s="148">
        <f t="shared" ca="1" si="0"/>
        <v>95</v>
      </c>
      <c r="I8" s="147">
        <f t="shared" ca="1" si="0"/>
        <v>68</v>
      </c>
      <c r="J8" s="147">
        <f t="shared" ca="1" si="0"/>
        <v>92</v>
      </c>
      <c r="K8" s="149" t="str">
        <f t="shared" ca="1" si="0"/>
        <v/>
      </c>
      <c r="L8" s="268" t="str">
        <f ca="1">IF(SUM(Summary!Q37:Q44)&gt;0,"Error","")</f>
        <v/>
      </c>
    </row>
    <row r="9" spans="3:12" s="11" customFormat="1" ht="17.25" customHeight="1" x14ac:dyDescent="0.2">
      <c r="C9" s="145" t="s">
        <v>105</v>
      </c>
      <c r="D9" s="146">
        <f t="shared" ref="D9:K9" ca="1" si="1">IF(D19&gt;0,D19,"")</f>
        <v>26</v>
      </c>
      <c r="E9" s="147">
        <f t="shared" ca="1" si="1"/>
        <v>15</v>
      </c>
      <c r="F9" s="148">
        <f t="shared" ca="1" si="1"/>
        <v>16</v>
      </c>
      <c r="G9" s="147">
        <f t="shared" ca="1" si="1"/>
        <v>24</v>
      </c>
      <c r="H9" s="148">
        <f t="shared" ca="1" si="1"/>
        <v>28</v>
      </c>
      <c r="I9" s="147">
        <f t="shared" ca="1" si="1"/>
        <v>28</v>
      </c>
      <c r="J9" s="147">
        <f t="shared" ca="1" si="1"/>
        <v>32</v>
      </c>
      <c r="K9" s="149" t="str">
        <f t="shared" ca="1" si="1"/>
        <v/>
      </c>
      <c r="L9" s="268" t="str">
        <f ca="1">IF((Summary!Q23+Summary!Q24+Summary!Q45+Summary!Q46)&gt;0,"Error","")</f>
        <v/>
      </c>
    </row>
    <row r="10" spans="3:12" s="11" customFormat="1" ht="17.25" customHeight="1" x14ac:dyDescent="0.2">
      <c r="C10" s="150" t="s">
        <v>54</v>
      </c>
      <c r="D10" s="151">
        <f>IF(D20&lt;&gt;0,D20,"")</f>
        <v>10</v>
      </c>
      <c r="E10" s="151">
        <f>IF(E20&lt;&gt;0,E20,"")</f>
        <v>15</v>
      </c>
      <c r="F10" s="151">
        <f t="shared" ref="F10:K10" si="2">IF(F20&lt;&gt;0,F20,"")</f>
        <v>15</v>
      </c>
      <c r="G10" s="151">
        <f t="shared" si="2"/>
        <v>15</v>
      </c>
      <c r="H10" s="151">
        <f t="shared" si="2"/>
        <v>15</v>
      </c>
      <c r="I10" s="151">
        <f t="shared" si="2"/>
        <v>15</v>
      </c>
      <c r="J10" s="151">
        <f t="shared" si="2"/>
        <v>15</v>
      </c>
      <c r="K10" s="151" t="str">
        <f t="shared" si="2"/>
        <v/>
      </c>
    </row>
    <row r="11" spans="3:12" s="11" customFormat="1" ht="17.25" customHeight="1" x14ac:dyDescent="0.2">
      <c r="C11" s="152" t="s">
        <v>65</v>
      </c>
      <c r="D11" s="153">
        <f ca="1">SUM(D4:D10)</f>
        <v>330</v>
      </c>
      <c r="E11" s="154">
        <f t="shared" ref="E11:J11" ca="1" si="3">SUM(E4:E10)</f>
        <v>319</v>
      </c>
      <c r="F11" s="153">
        <f t="shared" ca="1" si="3"/>
        <v>265</v>
      </c>
      <c r="G11" s="154">
        <f t="shared" ca="1" si="3"/>
        <v>266</v>
      </c>
      <c r="H11" s="155">
        <f t="shared" ca="1" si="3"/>
        <v>343</v>
      </c>
      <c r="I11" s="154">
        <f t="shared" ca="1" si="3"/>
        <v>284</v>
      </c>
      <c r="J11" s="154">
        <f t="shared" ca="1" si="3"/>
        <v>440</v>
      </c>
      <c r="K11" s="156">
        <f ca="1">SUM(K4:K10)</f>
        <v>0</v>
      </c>
    </row>
    <row r="12" spans="3:12" s="11" customFormat="1" ht="17.25" customHeight="1" x14ac:dyDescent="0.2">
      <c r="C12" s="109"/>
      <c r="D12" s="110"/>
      <c r="E12" s="110"/>
      <c r="F12" s="110"/>
      <c r="G12" s="31"/>
      <c r="H12" s="31"/>
      <c r="I12" s="31"/>
      <c r="J12" s="31"/>
      <c r="K12" s="31"/>
    </row>
    <row r="13" spans="3:12" s="11" customFormat="1" ht="17.25" hidden="1" customHeight="1" x14ac:dyDescent="0.2">
      <c r="C13" s="45"/>
      <c r="D13" s="118" t="s">
        <v>99</v>
      </c>
      <c r="E13" s="255" t="s">
        <v>106</v>
      </c>
      <c r="F13" s="255" t="s">
        <v>107</v>
      </c>
      <c r="G13" s="255" t="s">
        <v>108</v>
      </c>
      <c r="H13" s="255" t="s">
        <v>109</v>
      </c>
      <c r="I13" s="119" t="s">
        <v>110</v>
      </c>
      <c r="J13" s="119" t="s">
        <v>111</v>
      </c>
      <c r="K13" s="120" t="s">
        <v>112</v>
      </c>
    </row>
    <row r="14" spans="3:12" s="11" customFormat="1" ht="17.25" hidden="1" customHeight="1" x14ac:dyDescent="0.2">
      <c r="C14" s="117" t="str">
        <f t="shared" ref="C14:C20" si="4">C4</f>
        <v>Men Track1</v>
      </c>
      <c r="D14" s="236">
        <f t="shared" ref="D14:D19" ca="1" si="5">INDIRECT("'" &amp; $C14 &amp; "'!"&amp;D$13)</f>
        <v>57</v>
      </c>
      <c r="E14" s="256">
        <f t="shared" ref="E14:K19" ca="1" si="6">INDIRECT("'" &amp; $C14 &amp; "'!"&amp;E$13)</f>
        <v>56</v>
      </c>
      <c r="F14" s="256">
        <f t="shared" ca="1" si="6"/>
        <v>26</v>
      </c>
      <c r="G14" s="256">
        <f t="shared" ca="1" si="6"/>
        <v>33</v>
      </c>
      <c r="H14" s="256">
        <f t="shared" ca="1" si="6"/>
        <v>45</v>
      </c>
      <c r="I14" s="237">
        <f t="shared" ca="1" si="6"/>
        <v>32</v>
      </c>
      <c r="J14" s="237">
        <f ca="1">INDIRECT("'" &amp; $C14 &amp; "'!"&amp;J$13)</f>
        <v>65</v>
      </c>
      <c r="K14" s="238" t="str">
        <f ca="1">INDIRECT("'" &amp; $C14 &amp; "'!"&amp;K$13)</f>
        <v/>
      </c>
    </row>
    <row r="15" spans="3:12" s="11" customFormat="1" ht="17.25" hidden="1" customHeight="1" x14ac:dyDescent="0.2">
      <c r="C15" s="113" t="str">
        <f t="shared" si="4"/>
        <v>Men Track2</v>
      </c>
      <c r="D15" s="239">
        <f t="shared" ca="1" si="5"/>
        <v>55</v>
      </c>
      <c r="E15" s="257">
        <f t="shared" ca="1" si="6"/>
        <v>30</v>
      </c>
      <c r="F15" s="257">
        <f t="shared" ca="1" si="6"/>
        <v>21</v>
      </c>
      <c r="G15" s="257">
        <f t="shared" ca="1" si="6"/>
        <v>42</v>
      </c>
      <c r="H15" s="257">
        <f t="shared" ca="1" si="6"/>
        <v>37</v>
      </c>
      <c r="I15" s="43">
        <f t="shared" ca="1" si="6"/>
        <v>23</v>
      </c>
      <c r="J15" s="43">
        <f ca="1">INDIRECT("'" &amp; $C15 &amp; "'!"&amp;J$13)</f>
        <v>33</v>
      </c>
      <c r="K15" s="44" t="str">
        <f ca="1">INDIRECT("'" &amp; $C15 &amp; "'!"&amp;K$13)</f>
        <v/>
      </c>
    </row>
    <row r="16" spans="3:12" s="11" customFormat="1" ht="17.25" hidden="1" customHeight="1" x14ac:dyDescent="0.2">
      <c r="C16" s="113" t="str">
        <f t="shared" si="4"/>
        <v>Men Field</v>
      </c>
      <c r="D16" s="239">
        <f t="shared" ca="1" si="5"/>
        <v>90</v>
      </c>
      <c r="E16" s="257">
        <f t="shared" ca="1" si="6"/>
        <v>98</v>
      </c>
      <c r="F16" s="257">
        <f t="shared" ca="1" si="6"/>
        <v>67</v>
      </c>
      <c r="G16" s="257">
        <f t="shared" ca="1" si="6"/>
        <v>77</v>
      </c>
      <c r="H16" s="257">
        <f t="shared" ca="1" si="6"/>
        <v>42</v>
      </c>
      <c r="I16" s="43">
        <f t="shared" ca="1" si="6"/>
        <v>36</v>
      </c>
      <c r="J16" s="43">
        <f t="shared" ca="1" si="6"/>
        <v>87</v>
      </c>
      <c r="K16" s="44" t="str">
        <f t="shared" ca="1" si="6"/>
        <v/>
      </c>
    </row>
    <row r="17" spans="3:11" s="11" customFormat="1" ht="17.25" hidden="1" customHeight="1" x14ac:dyDescent="0.2">
      <c r="C17" s="113" t="str">
        <f t="shared" si="4"/>
        <v>Women Track</v>
      </c>
      <c r="D17" s="239">
        <f ca="1">INDIRECT("'" &amp; $C17 &amp; "'!"&amp;D$13)</f>
        <v>46</v>
      </c>
      <c r="E17" s="257">
        <f t="shared" ca="1" si="6"/>
        <v>27</v>
      </c>
      <c r="F17" s="257">
        <f t="shared" ca="1" si="6"/>
        <v>65</v>
      </c>
      <c r="G17" s="257">
        <f t="shared" ca="1" si="6"/>
        <v>49</v>
      </c>
      <c r="H17" s="257">
        <f t="shared" ca="1" si="6"/>
        <v>81</v>
      </c>
      <c r="I17" s="43">
        <f t="shared" ca="1" si="6"/>
        <v>82</v>
      </c>
      <c r="J17" s="43">
        <f t="shared" ca="1" si="6"/>
        <v>116</v>
      </c>
      <c r="K17" s="44" t="str">
        <f t="shared" ca="1" si="6"/>
        <v/>
      </c>
    </row>
    <row r="18" spans="3:11" s="11" customFormat="1" ht="17.25" hidden="1" customHeight="1" x14ac:dyDescent="0.2">
      <c r="C18" s="113" t="str">
        <f t="shared" si="4"/>
        <v>Women Field</v>
      </c>
      <c r="D18" s="239">
        <f t="shared" ca="1" si="5"/>
        <v>46</v>
      </c>
      <c r="E18" s="257">
        <f t="shared" ca="1" si="6"/>
        <v>78</v>
      </c>
      <c r="F18" s="257">
        <f t="shared" ca="1" si="6"/>
        <v>55</v>
      </c>
      <c r="G18" s="257">
        <f t="shared" ca="1" si="6"/>
        <v>26</v>
      </c>
      <c r="H18" s="257">
        <f t="shared" ca="1" si="6"/>
        <v>95</v>
      </c>
      <c r="I18" s="43">
        <f t="shared" ca="1" si="6"/>
        <v>68</v>
      </c>
      <c r="J18" s="43">
        <f t="shared" ca="1" si="6"/>
        <v>92</v>
      </c>
      <c r="K18" s="44" t="str">
        <f t="shared" ca="1" si="6"/>
        <v/>
      </c>
    </row>
    <row r="19" spans="3:11" s="11" customFormat="1" ht="17.25" hidden="1" customHeight="1" x14ac:dyDescent="0.2">
      <c r="C19" s="113" t="str">
        <f t="shared" si="4"/>
        <v>Relays</v>
      </c>
      <c r="D19" s="239">
        <f t="shared" ca="1" si="5"/>
        <v>26</v>
      </c>
      <c r="E19" s="257">
        <f t="shared" ca="1" si="6"/>
        <v>15</v>
      </c>
      <c r="F19" s="257">
        <f t="shared" ca="1" si="6"/>
        <v>16</v>
      </c>
      <c r="G19" s="257">
        <f t="shared" ca="1" si="6"/>
        <v>24</v>
      </c>
      <c r="H19" s="257">
        <f t="shared" ca="1" si="6"/>
        <v>28</v>
      </c>
      <c r="I19" s="43">
        <f t="shared" ca="1" si="6"/>
        <v>28</v>
      </c>
      <c r="J19" s="43">
        <f t="shared" ca="1" si="6"/>
        <v>32</v>
      </c>
      <c r="K19" s="44" t="str">
        <f t="shared" ca="1" si="6"/>
        <v/>
      </c>
    </row>
    <row r="20" spans="3:11" s="11" customFormat="1" ht="17.25" hidden="1" customHeight="1" x14ac:dyDescent="0.2">
      <c r="C20" s="114" t="str">
        <f t="shared" si="4"/>
        <v>Officials</v>
      </c>
      <c r="D20" s="240">
        <f>Officials!C9</f>
        <v>10</v>
      </c>
      <c r="E20" s="258">
        <f>Officials!D9</f>
        <v>15</v>
      </c>
      <c r="F20" s="258">
        <f>Officials!E9</f>
        <v>15</v>
      </c>
      <c r="G20" s="258">
        <f>Officials!F9</f>
        <v>15</v>
      </c>
      <c r="H20" s="258">
        <f>Officials!G9</f>
        <v>15</v>
      </c>
      <c r="I20" s="13">
        <f>Officials!H9</f>
        <v>15</v>
      </c>
      <c r="J20" s="13">
        <f>Officials!I9</f>
        <v>15</v>
      </c>
      <c r="K20" s="14" t="str">
        <f>Officials!J9</f>
        <v/>
      </c>
    </row>
    <row r="21" spans="3:11" s="11" customFormat="1" ht="17.25" hidden="1" customHeight="1" x14ac:dyDescent="0.2">
      <c r="C21" s="115" t="s">
        <v>100</v>
      </c>
      <c r="D21" s="236">
        <f ca="1">D11</f>
        <v>330</v>
      </c>
      <c r="E21" s="256">
        <f t="shared" ref="E21:K21" ca="1" si="7">E11</f>
        <v>319</v>
      </c>
      <c r="F21" s="256">
        <f t="shared" ca="1" si="7"/>
        <v>265</v>
      </c>
      <c r="G21" s="256">
        <f t="shared" ca="1" si="7"/>
        <v>266</v>
      </c>
      <c r="H21" s="256">
        <f t="shared" ca="1" si="7"/>
        <v>343</v>
      </c>
      <c r="I21" s="238">
        <f t="shared" ca="1" si="7"/>
        <v>284</v>
      </c>
      <c r="J21" s="95">
        <f t="shared" ca="1" si="7"/>
        <v>440</v>
      </c>
      <c r="K21" s="238">
        <f t="shared" ca="1" si="7"/>
        <v>0</v>
      </c>
    </row>
    <row r="22" spans="3:11" s="11" customFormat="1" ht="17.25" hidden="1" customHeight="1" x14ac:dyDescent="0.2">
      <c r="C22" s="117" t="s">
        <v>304</v>
      </c>
      <c r="D22" s="239">
        <f ca="1">Summary!D25</f>
        <v>216</v>
      </c>
      <c r="E22" s="257">
        <f ca="1">Summary!E25</f>
        <v>194</v>
      </c>
      <c r="F22" s="257">
        <f ca="1">Summary!F25</f>
        <v>120</v>
      </c>
      <c r="G22" s="257">
        <f ca="1">Summary!G25</f>
        <v>164</v>
      </c>
      <c r="H22" s="257">
        <f ca="1">Summary!H25</f>
        <v>144</v>
      </c>
      <c r="I22" s="44">
        <f ca="1">Summary!I25</f>
        <v>103</v>
      </c>
      <c r="J22" s="44">
        <f ca="1">Summary!J25</f>
        <v>197</v>
      </c>
      <c r="K22" s="44">
        <f ca="1">Summary!K25</f>
        <v>0</v>
      </c>
    </row>
    <row r="23" spans="3:11" s="11" customFormat="1" ht="17.25" hidden="1" customHeight="1" x14ac:dyDescent="0.2">
      <c r="C23" s="117" t="s">
        <v>305</v>
      </c>
      <c r="D23" s="240">
        <f ca="1">Summary!D47</f>
        <v>104</v>
      </c>
      <c r="E23" s="258">
        <f ca="1">Summary!E47</f>
        <v>110</v>
      </c>
      <c r="F23" s="258">
        <f ca="1">Summary!F47</f>
        <v>130</v>
      </c>
      <c r="G23" s="258">
        <f ca="1">Summary!G47</f>
        <v>87</v>
      </c>
      <c r="H23" s="258">
        <f ca="1">Summary!H47</f>
        <v>184</v>
      </c>
      <c r="I23" s="14">
        <f ca="1">Summary!I47</f>
        <v>166</v>
      </c>
      <c r="J23" s="14">
        <f ca="1">Summary!J47</f>
        <v>228</v>
      </c>
      <c r="K23" s="14">
        <f ca="1">Summary!K47</f>
        <v>0</v>
      </c>
    </row>
    <row r="24" spans="3:11" s="11" customFormat="1" ht="17.25" hidden="1" customHeight="1" x14ac:dyDescent="0.2">
      <c r="C24" s="113" t="s">
        <v>101</v>
      </c>
      <c r="D24" s="236">
        <v>0.08</v>
      </c>
      <c r="E24" s="256">
        <v>7.0000000000000007E-2</v>
      </c>
      <c r="F24" s="256">
        <v>0.06</v>
      </c>
      <c r="G24" s="256">
        <v>0.05</v>
      </c>
      <c r="H24" s="256">
        <v>0.04</v>
      </c>
      <c r="I24" s="237">
        <v>0.03</v>
      </c>
      <c r="J24" s="237">
        <v>0.02</v>
      </c>
      <c r="K24" s="238">
        <v>0.01</v>
      </c>
    </row>
    <row r="25" spans="3:11" s="11" customFormat="1" ht="17.25" hidden="1" customHeight="1" x14ac:dyDescent="0.2">
      <c r="C25" s="114" t="s">
        <v>309</v>
      </c>
      <c r="D25" s="239">
        <f ca="1">D22+D24</f>
        <v>216.08</v>
      </c>
      <c r="E25" s="257">
        <f t="shared" ref="E25:K25" ca="1" si="8">E22+E24</f>
        <v>194.07</v>
      </c>
      <c r="F25" s="257">
        <f t="shared" ca="1" si="8"/>
        <v>120.06</v>
      </c>
      <c r="G25" s="257">
        <f t="shared" ca="1" si="8"/>
        <v>164.05</v>
      </c>
      <c r="H25" s="257">
        <f t="shared" ca="1" si="8"/>
        <v>144.04</v>
      </c>
      <c r="I25" s="43">
        <f t="shared" ca="1" si="8"/>
        <v>103.03</v>
      </c>
      <c r="J25" s="43">
        <f t="shared" ca="1" si="8"/>
        <v>197.02</v>
      </c>
      <c r="K25" s="44">
        <f t="shared" ca="1" si="8"/>
        <v>0.01</v>
      </c>
    </row>
    <row r="26" spans="3:11" s="11" customFormat="1" ht="17.25" hidden="1" customHeight="1" x14ac:dyDescent="0.2">
      <c r="C26" s="114" t="s">
        <v>310</v>
      </c>
      <c r="D26" s="239">
        <f ca="1">D23+D24</f>
        <v>104.08</v>
      </c>
      <c r="E26" s="257">
        <f t="shared" ref="E26:K26" ca="1" si="9">E23+E24</f>
        <v>110.07</v>
      </c>
      <c r="F26" s="257">
        <f t="shared" ca="1" si="9"/>
        <v>130.06</v>
      </c>
      <c r="G26" s="257">
        <f t="shared" ca="1" si="9"/>
        <v>87.05</v>
      </c>
      <c r="H26" s="257">
        <f t="shared" ca="1" si="9"/>
        <v>184.04</v>
      </c>
      <c r="I26" s="43">
        <f t="shared" ca="1" si="9"/>
        <v>166.03</v>
      </c>
      <c r="J26" s="43">
        <f t="shared" ca="1" si="9"/>
        <v>228.02</v>
      </c>
      <c r="K26" s="44">
        <f t="shared" ca="1" si="9"/>
        <v>0.01</v>
      </c>
    </row>
    <row r="27" spans="3:11" s="11" customFormat="1" ht="17.25" hidden="1" customHeight="1" x14ac:dyDescent="0.2">
      <c r="C27" s="116" t="s">
        <v>102</v>
      </c>
      <c r="D27" s="240">
        <f t="shared" ref="D27:K27" ca="1" si="10">D21+D24</f>
        <v>330.08</v>
      </c>
      <c r="E27" s="240">
        <f t="shared" ca="1" si="10"/>
        <v>319.07</v>
      </c>
      <c r="F27" s="240">
        <f t="shared" ca="1" si="10"/>
        <v>265.06</v>
      </c>
      <c r="G27" s="240">
        <f t="shared" ca="1" si="10"/>
        <v>266.05</v>
      </c>
      <c r="H27" s="240">
        <f t="shared" ca="1" si="10"/>
        <v>343.04</v>
      </c>
      <c r="I27" s="240">
        <f t="shared" ca="1" si="10"/>
        <v>284.02999999999997</v>
      </c>
      <c r="J27" s="240">
        <f t="shared" ca="1" si="10"/>
        <v>440.02</v>
      </c>
      <c r="K27" s="240">
        <f t="shared" ca="1" si="10"/>
        <v>0.01</v>
      </c>
    </row>
    <row r="28" spans="3:11" s="11" customFormat="1" hidden="1" x14ac:dyDescent="0.2">
      <c r="D28" s="25"/>
      <c r="E28" s="25"/>
      <c r="F28" s="111"/>
      <c r="G28" s="111"/>
      <c r="H28" s="25"/>
      <c r="I28" s="25"/>
      <c r="J28" s="25"/>
      <c r="K28" s="25"/>
    </row>
    <row r="29" spans="3:11" s="11" customFormat="1" hidden="1" x14ac:dyDescent="0.2">
      <c r="C29" s="115" t="s">
        <v>306</v>
      </c>
      <c r="D29" s="95">
        <f t="shared" ref="D29:K29" ca="1" si="11">RANK(D27,$D$27:$K$27,0)</f>
        <v>3</v>
      </c>
      <c r="E29" s="256">
        <f ca="1">RANK(E27,$D$27:$K$27,0)</f>
        <v>4</v>
      </c>
      <c r="F29" s="256">
        <f t="shared" ca="1" si="11"/>
        <v>7</v>
      </c>
      <c r="G29" s="256">
        <f t="shared" ca="1" si="11"/>
        <v>6</v>
      </c>
      <c r="H29" s="256">
        <f t="shared" ca="1" si="11"/>
        <v>2</v>
      </c>
      <c r="I29" s="237">
        <f t="shared" ca="1" si="11"/>
        <v>5</v>
      </c>
      <c r="J29" s="237">
        <f t="shared" ca="1" si="11"/>
        <v>1</v>
      </c>
      <c r="K29" s="238">
        <f t="shared" ca="1" si="11"/>
        <v>8</v>
      </c>
    </row>
    <row r="30" spans="3:11" s="11" customFormat="1" hidden="1" x14ac:dyDescent="0.2">
      <c r="C30" s="113" t="s">
        <v>104</v>
      </c>
      <c r="D30" s="245" t="str">
        <f t="shared" ref="D30:K30" si="12">D3</f>
        <v>Bromsgrove &amp; Redditch AC</v>
      </c>
      <c r="E30" s="259" t="str">
        <f t="shared" si="12"/>
        <v>Burton AC</v>
      </c>
      <c r="F30" s="259" t="str">
        <f t="shared" si="12"/>
        <v>Kidderminster &amp; Stourport AC</v>
      </c>
      <c r="G30" s="259" t="str">
        <f t="shared" si="12"/>
        <v>Newport Harriers</v>
      </c>
      <c r="H30" s="259" t="str">
        <f t="shared" si="12"/>
        <v>Royal Sutton Coldfield</v>
      </c>
      <c r="I30" s="243" t="str">
        <f t="shared" si="12"/>
        <v>Solihull &amp; Small Heath AC</v>
      </c>
      <c r="J30" s="243" t="str">
        <f t="shared" si="12"/>
        <v>Stratford on Avon AC</v>
      </c>
      <c r="K30" s="244" t="str">
        <f t="shared" si="12"/>
        <v>Team8</v>
      </c>
    </row>
    <row r="31" spans="3:11" s="11" customFormat="1" hidden="1" x14ac:dyDescent="0.2">
      <c r="C31" s="113" t="s">
        <v>103</v>
      </c>
      <c r="D31" s="112">
        <f ca="1">RANK(D21,$D$21:$K$21,0)</f>
        <v>3</v>
      </c>
      <c r="E31" s="257">
        <f t="shared" ref="E31:K31" ca="1" si="13">RANK(E21,$D$21:$K$21,0)</f>
        <v>4</v>
      </c>
      <c r="F31" s="257">
        <f t="shared" ca="1" si="13"/>
        <v>7</v>
      </c>
      <c r="G31" s="257">
        <f t="shared" ca="1" si="13"/>
        <v>6</v>
      </c>
      <c r="H31" s="257">
        <f t="shared" ca="1" si="13"/>
        <v>2</v>
      </c>
      <c r="I31" s="43">
        <f t="shared" ca="1" si="13"/>
        <v>5</v>
      </c>
      <c r="J31" s="43">
        <f t="shared" ca="1" si="13"/>
        <v>1</v>
      </c>
      <c r="K31" s="44">
        <f t="shared" ca="1" si="13"/>
        <v>8</v>
      </c>
    </row>
    <row r="32" spans="3:11" s="11" customFormat="1" hidden="1" x14ac:dyDescent="0.2">
      <c r="C32" s="116" t="str">
        <f t="shared" ref="C32:K32" si="14">C21</f>
        <v>Plain total</v>
      </c>
      <c r="D32" s="90">
        <f t="shared" ca="1" si="14"/>
        <v>330</v>
      </c>
      <c r="E32" s="258">
        <f t="shared" ca="1" si="14"/>
        <v>319</v>
      </c>
      <c r="F32" s="258">
        <f t="shared" ca="1" si="14"/>
        <v>265</v>
      </c>
      <c r="G32" s="258">
        <f t="shared" ca="1" si="14"/>
        <v>266</v>
      </c>
      <c r="H32" s="258">
        <f t="shared" ca="1" si="14"/>
        <v>343</v>
      </c>
      <c r="I32" s="13">
        <f t="shared" ca="1" si="14"/>
        <v>284</v>
      </c>
      <c r="J32" s="13">
        <f t="shared" ca="1" si="14"/>
        <v>440</v>
      </c>
      <c r="K32" s="14">
        <f t="shared" ca="1" si="14"/>
        <v>0</v>
      </c>
    </row>
    <row r="33" spans="3:11" s="11" customFormat="1" hidden="1" x14ac:dyDescent="0.2">
      <c r="C33" s="1"/>
      <c r="D33" s="2"/>
      <c r="E33" s="2"/>
      <c r="F33" s="2"/>
      <c r="G33" s="2"/>
      <c r="H33" s="2"/>
      <c r="I33" s="2"/>
      <c r="J33" s="2"/>
      <c r="K33" s="2"/>
    </row>
    <row r="34" spans="3:11" s="11" customFormat="1" hidden="1" x14ac:dyDescent="0.2">
      <c r="C34" s="115" t="s">
        <v>307</v>
      </c>
      <c r="D34" s="95">
        <f ca="1">RANK(D25,$D$25:$K$25,0)</f>
        <v>1</v>
      </c>
      <c r="E34" s="256">
        <f t="shared" ref="E34:K34" ca="1" si="15">RANK(E25,$D$25:$K$25,0)</f>
        <v>3</v>
      </c>
      <c r="F34" s="256">
        <f t="shared" ca="1" si="15"/>
        <v>6</v>
      </c>
      <c r="G34" s="256">
        <f t="shared" ca="1" si="15"/>
        <v>4</v>
      </c>
      <c r="H34" s="256">
        <f t="shared" ca="1" si="15"/>
        <v>5</v>
      </c>
      <c r="I34" s="237">
        <f t="shared" ca="1" si="15"/>
        <v>7</v>
      </c>
      <c r="J34" s="237">
        <f t="shared" ca="1" si="15"/>
        <v>2</v>
      </c>
      <c r="K34" s="238">
        <f t="shared" ca="1" si="15"/>
        <v>8</v>
      </c>
    </row>
    <row r="35" spans="3:11" s="11" customFormat="1" hidden="1" x14ac:dyDescent="0.2">
      <c r="C35" s="113" t="s">
        <v>104</v>
      </c>
      <c r="D35" s="245" t="str">
        <f>D3</f>
        <v>Bromsgrove &amp; Redditch AC</v>
      </c>
      <c r="E35" s="259" t="str">
        <f t="shared" ref="E35:K35" si="16">E3</f>
        <v>Burton AC</v>
      </c>
      <c r="F35" s="259" t="str">
        <f t="shared" si="16"/>
        <v>Kidderminster &amp; Stourport AC</v>
      </c>
      <c r="G35" s="259" t="str">
        <f t="shared" si="16"/>
        <v>Newport Harriers</v>
      </c>
      <c r="H35" s="259" t="str">
        <f t="shared" si="16"/>
        <v>Royal Sutton Coldfield</v>
      </c>
      <c r="I35" s="243" t="str">
        <f t="shared" si="16"/>
        <v>Solihull &amp; Small Heath AC</v>
      </c>
      <c r="J35" s="243" t="str">
        <f t="shared" si="16"/>
        <v>Stratford on Avon AC</v>
      </c>
      <c r="K35" s="244" t="str">
        <f t="shared" si="16"/>
        <v>Team8</v>
      </c>
    </row>
    <row r="36" spans="3:11" s="11" customFormat="1" hidden="1" x14ac:dyDescent="0.2">
      <c r="C36" s="113" t="s">
        <v>103</v>
      </c>
      <c r="D36" s="112">
        <f ca="1">RANK(D22,$D$22:$K$22,0)</f>
        <v>1</v>
      </c>
      <c r="E36" s="257">
        <f t="shared" ref="E36:K36" ca="1" si="17">RANK(E22,$D$22:$K$22,0)</f>
        <v>3</v>
      </c>
      <c r="F36" s="257">
        <f t="shared" ca="1" si="17"/>
        <v>6</v>
      </c>
      <c r="G36" s="257">
        <f t="shared" ca="1" si="17"/>
        <v>4</v>
      </c>
      <c r="H36" s="257">
        <f t="shared" ca="1" si="17"/>
        <v>5</v>
      </c>
      <c r="I36" s="43">
        <f t="shared" ca="1" si="17"/>
        <v>7</v>
      </c>
      <c r="J36" s="43">
        <f t="shared" ca="1" si="17"/>
        <v>2</v>
      </c>
      <c r="K36" s="44">
        <f t="shared" ca="1" si="17"/>
        <v>8</v>
      </c>
    </row>
    <row r="37" spans="3:11" s="11" customFormat="1" hidden="1" x14ac:dyDescent="0.2">
      <c r="C37" s="116" t="s">
        <v>304</v>
      </c>
      <c r="D37" s="90">
        <f ca="1">D22</f>
        <v>216</v>
      </c>
      <c r="E37" s="258">
        <f t="shared" ref="E37:K37" ca="1" si="18">E22</f>
        <v>194</v>
      </c>
      <c r="F37" s="258">
        <f t="shared" ca="1" si="18"/>
        <v>120</v>
      </c>
      <c r="G37" s="258">
        <f t="shared" ca="1" si="18"/>
        <v>164</v>
      </c>
      <c r="H37" s="258">
        <f t="shared" ca="1" si="18"/>
        <v>144</v>
      </c>
      <c r="I37" s="13">
        <f t="shared" ca="1" si="18"/>
        <v>103</v>
      </c>
      <c r="J37" s="13">
        <f t="shared" ca="1" si="18"/>
        <v>197</v>
      </c>
      <c r="K37" s="14">
        <f t="shared" ca="1" si="18"/>
        <v>0</v>
      </c>
    </row>
    <row r="38" spans="3:11" s="31" customFormat="1" hidden="1" x14ac:dyDescent="0.2">
      <c r="D38" s="111"/>
      <c r="E38" s="111"/>
      <c r="F38" s="111"/>
      <c r="G38" s="111"/>
      <c r="H38" s="111"/>
      <c r="I38" s="111"/>
      <c r="J38" s="111"/>
      <c r="K38" s="111"/>
    </row>
    <row r="39" spans="3:11" s="11" customFormat="1" hidden="1" x14ac:dyDescent="0.2">
      <c r="C39" s="115" t="s">
        <v>308</v>
      </c>
      <c r="D39" s="95">
        <f t="shared" ref="D39:K39" ca="1" si="19">RANK(D26,$D$26:$K$26,0)</f>
        <v>6</v>
      </c>
      <c r="E39" s="256">
        <f t="shared" ca="1" si="19"/>
        <v>5</v>
      </c>
      <c r="F39" s="256">
        <f t="shared" ca="1" si="19"/>
        <v>4</v>
      </c>
      <c r="G39" s="256">
        <f t="shared" ca="1" si="19"/>
        <v>7</v>
      </c>
      <c r="H39" s="256">
        <f t="shared" ca="1" si="19"/>
        <v>2</v>
      </c>
      <c r="I39" s="237">
        <f t="shared" ca="1" si="19"/>
        <v>3</v>
      </c>
      <c r="J39" s="237">
        <f t="shared" ca="1" si="19"/>
        <v>1</v>
      </c>
      <c r="K39" s="238">
        <f t="shared" ca="1" si="19"/>
        <v>8</v>
      </c>
    </row>
    <row r="40" spans="3:11" s="11" customFormat="1" hidden="1" x14ac:dyDescent="0.2">
      <c r="C40" s="113" t="s">
        <v>104</v>
      </c>
      <c r="D40" s="245" t="str">
        <f>D3</f>
        <v>Bromsgrove &amp; Redditch AC</v>
      </c>
      <c r="E40" s="259" t="str">
        <f t="shared" ref="E40:K40" si="20">E3</f>
        <v>Burton AC</v>
      </c>
      <c r="F40" s="259" t="str">
        <f t="shared" si="20"/>
        <v>Kidderminster &amp; Stourport AC</v>
      </c>
      <c r="G40" s="259" t="str">
        <f t="shared" si="20"/>
        <v>Newport Harriers</v>
      </c>
      <c r="H40" s="259" t="str">
        <f t="shared" si="20"/>
        <v>Royal Sutton Coldfield</v>
      </c>
      <c r="I40" s="243" t="str">
        <f t="shared" si="20"/>
        <v>Solihull &amp; Small Heath AC</v>
      </c>
      <c r="J40" s="243" t="str">
        <f t="shared" si="20"/>
        <v>Stratford on Avon AC</v>
      </c>
      <c r="K40" s="244" t="str">
        <f t="shared" si="20"/>
        <v>Team8</v>
      </c>
    </row>
    <row r="41" spans="3:11" s="11" customFormat="1" hidden="1" x14ac:dyDescent="0.2">
      <c r="C41" s="113" t="s">
        <v>103</v>
      </c>
      <c r="D41" s="112">
        <f ca="1">RANK(D23,$D$23:$K$23,0)</f>
        <v>6</v>
      </c>
      <c r="E41" s="257">
        <f t="shared" ref="E41:K41" ca="1" si="21">RANK(E23,$D$23:$K$23,0)</f>
        <v>5</v>
      </c>
      <c r="F41" s="257">
        <f t="shared" ca="1" si="21"/>
        <v>4</v>
      </c>
      <c r="G41" s="257">
        <f t="shared" ca="1" si="21"/>
        <v>7</v>
      </c>
      <c r="H41" s="257">
        <f t="shared" ca="1" si="21"/>
        <v>2</v>
      </c>
      <c r="I41" s="43">
        <f t="shared" ca="1" si="21"/>
        <v>3</v>
      </c>
      <c r="J41" s="43">
        <f t="shared" ca="1" si="21"/>
        <v>1</v>
      </c>
      <c r="K41" s="44">
        <f t="shared" ca="1" si="21"/>
        <v>8</v>
      </c>
    </row>
    <row r="42" spans="3:11" s="11" customFormat="1" hidden="1" x14ac:dyDescent="0.2">
      <c r="C42" s="116" t="s">
        <v>305</v>
      </c>
      <c r="D42" s="90">
        <f ca="1">D23</f>
        <v>104</v>
      </c>
      <c r="E42" s="258">
        <f t="shared" ref="E42:K42" ca="1" si="22">E23</f>
        <v>110</v>
      </c>
      <c r="F42" s="258">
        <f t="shared" ca="1" si="22"/>
        <v>130</v>
      </c>
      <c r="G42" s="258">
        <f t="shared" ca="1" si="22"/>
        <v>87</v>
      </c>
      <c r="H42" s="258">
        <f t="shared" ca="1" si="22"/>
        <v>184</v>
      </c>
      <c r="I42" s="13">
        <f t="shared" ca="1" si="22"/>
        <v>166</v>
      </c>
      <c r="J42" s="13">
        <f t="shared" ca="1" si="22"/>
        <v>228</v>
      </c>
      <c r="K42" s="14">
        <f t="shared" ca="1" si="22"/>
        <v>0</v>
      </c>
    </row>
    <row r="43" spans="3:11" s="11" customFormat="1" ht="18" customHeight="1" x14ac:dyDescent="0.2">
      <c r="F43" s="413"/>
      <c r="G43" s="413"/>
    </row>
    <row r="44" spans="3:11" s="11" customFormat="1" ht="13.5" customHeight="1" x14ac:dyDescent="0.2">
      <c r="D44" s="157"/>
      <c r="E44" s="158" t="s">
        <v>28</v>
      </c>
      <c r="F44" s="414" t="s">
        <v>55</v>
      </c>
      <c r="G44" s="415"/>
      <c r="H44" s="159" t="s">
        <v>56</v>
      </c>
    </row>
    <row r="45" spans="3:11" s="11" customFormat="1" ht="13.5" customHeight="1" x14ac:dyDescent="0.2">
      <c r="D45" s="160">
        <v>1</v>
      </c>
      <c r="E45" s="55">
        <f ca="1">HLOOKUP($D45,$D$29:$K$41,3,FALSE)</f>
        <v>1</v>
      </c>
      <c r="F45" s="412" t="str">
        <f ca="1">HLOOKUP($D45,$D$29:$K$41,2,FALSE)</f>
        <v>Stratford on Avon AC</v>
      </c>
      <c r="G45" s="412"/>
      <c r="H45" s="247">
        <f t="shared" ref="H45:H52" ca="1" si="23">HLOOKUP($D45,$D$29:$K$41,4,FALSE)</f>
        <v>440</v>
      </c>
    </row>
    <row r="46" spans="3:11" s="11" customFormat="1" ht="13.5" customHeight="1" x14ac:dyDescent="0.2">
      <c r="D46" s="160">
        <v>2</v>
      </c>
      <c r="E46" s="58">
        <f t="shared" ref="E46:E52" ca="1" si="24">HLOOKUP($D46,$D$29:$K$41,3,FALSE)</f>
        <v>2</v>
      </c>
      <c r="F46" s="411" t="str">
        <f t="shared" ref="F46:F52" ca="1" si="25">HLOOKUP($D46,$D$29:$K$41,2,FALSE)</f>
        <v>Royal Sutton Coldfield</v>
      </c>
      <c r="G46" s="411"/>
      <c r="H46" s="241">
        <f t="shared" ca="1" si="23"/>
        <v>343</v>
      </c>
    </row>
    <row r="47" spans="3:11" s="11" customFormat="1" ht="13.5" customHeight="1" x14ac:dyDescent="0.2">
      <c r="D47" s="160">
        <v>3</v>
      </c>
      <c r="E47" s="58">
        <f t="shared" ca="1" si="24"/>
        <v>3</v>
      </c>
      <c r="F47" s="411" t="str">
        <f t="shared" ca="1" si="25"/>
        <v>Bromsgrove &amp; Redditch AC</v>
      </c>
      <c r="G47" s="411"/>
      <c r="H47" s="241">
        <f t="shared" ca="1" si="23"/>
        <v>330</v>
      </c>
    </row>
    <row r="48" spans="3:11" ht="13.5" customHeight="1" x14ac:dyDescent="0.2">
      <c r="D48" s="160">
        <v>4</v>
      </c>
      <c r="E48" s="58">
        <f t="shared" ca="1" si="24"/>
        <v>4</v>
      </c>
      <c r="F48" s="411" t="str">
        <f t="shared" ca="1" si="25"/>
        <v>Burton AC</v>
      </c>
      <c r="G48" s="411"/>
      <c r="H48" s="241">
        <f t="shared" ca="1" si="23"/>
        <v>319</v>
      </c>
    </row>
    <row r="49" spans="3:9" ht="13.5" customHeight="1" x14ac:dyDescent="0.2">
      <c r="D49" s="160">
        <v>5</v>
      </c>
      <c r="E49" s="58">
        <f t="shared" ca="1" si="24"/>
        <v>5</v>
      </c>
      <c r="F49" s="411" t="str">
        <f t="shared" ca="1" si="25"/>
        <v>Solihull &amp; Small Heath AC</v>
      </c>
      <c r="G49" s="411"/>
      <c r="H49" s="241">
        <f t="shared" ca="1" si="23"/>
        <v>284</v>
      </c>
    </row>
    <row r="50" spans="3:9" ht="13.5" customHeight="1" x14ac:dyDescent="0.2">
      <c r="D50" s="160">
        <v>6</v>
      </c>
      <c r="E50" s="58">
        <f t="shared" ca="1" si="24"/>
        <v>6</v>
      </c>
      <c r="F50" s="411" t="str">
        <f t="shared" ca="1" si="25"/>
        <v>Newport Harriers</v>
      </c>
      <c r="G50" s="411"/>
      <c r="H50" s="241">
        <f t="shared" ca="1" si="23"/>
        <v>266</v>
      </c>
    </row>
    <row r="51" spans="3:9" ht="13.5" customHeight="1" x14ac:dyDescent="0.2">
      <c r="D51" s="160">
        <v>7</v>
      </c>
      <c r="E51" s="61">
        <f t="shared" ca="1" si="24"/>
        <v>7</v>
      </c>
      <c r="F51" s="409" t="str">
        <f t="shared" ca="1" si="25"/>
        <v>Kidderminster &amp; Stourport AC</v>
      </c>
      <c r="G51" s="409"/>
      <c r="H51" s="242">
        <f t="shared" ca="1" si="23"/>
        <v>265</v>
      </c>
    </row>
    <row r="52" spans="3:9" ht="13.5" hidden="1" customHeight="1" x14ac:dyDescent="0.2">
      <c r="D52" s="160">
        <v>8</v>
      </c>
      <c r="E52" s="374">
        <f t="shared" ca="1" si="24"/>
        <v>8</v>
      </c>
      <c r="F52" s="410" t="str">
        <f t="shared" ca="1" si="25"/>
        <v>Team8</v>
      </c>
      <c r="G52" s="410"/>
      <c r="H52" s="373">
        <f t="shared" ca="1" si="23"/>
        <v>0</v>
      </c>
    </row>
    <row r="53" spans="3:9" x14ac:dyDescent="0.2">
      <c r="D53" s="41"/>
      <c r="E53" s="41"/>
      <c r="F53" s="41"/>
      <c r="G53" s="41"/>
      <c r="H53" s="41"/>
    </row>
    <row r="54" spans="3:9" x14ac:dyDescent="0.2">
      <c r="D54" s="41"/>
      <c r="E54" s="41"/>
      <c r="F54" s="408" t="str">
        <f ca="1">"Match Position after " &amp; SUM(Summary!P25,Summary!P47) &amp; " Events"</f>
        <v>Match Position after 37 Events</v>
      </c>
      <c r="G54" s="408"/>
      <c r="H54" s="41"/>
    </row>
    <row r="55" spans="3:9" x14ac:dyDescent="0.2">
      <c r="E55" s="41"/>
      <c r="F55" s="41"/>
      <c r="G55" s="41"/>
      <c r="H55" s="41"/>
      <c r="I55" s="41"/>
    </row>
    <row r="57" spans="3:9" ht="12.75" hidden="1" customHeight="1" x14ac:dyDescent="0.2">
      <c r="D57" s="406" t="s">
        <v>289</v>
      </c>
      <c r="E57" s="407"/>
      <c r="H57" s="406" t="s">
        <v>288</v>
      </c>
      <c r="I57" s="407"/>
    </row>
    <row r="58" spans="3:9" ht="12.75" hidden="1" customHeight="1" x14ac:dyDescent="0.2">
      <c r="C58" s="246">
        <f t="shared" ref="C58:C64" ca="1" si="26">HLOOKUP($D45,$D$34:$K$37,3,FALSE)</f>
        <v>1</v>
      </c>
      <c r="D58" s="248" t="str">
        <f ca="1">HLOOKUP($D45,$D$34:$K$37,2,FALSE)</f>
        <v>Bromsgrove &amp; Redditch AC</v>
      </c>
      <c r="E58" s="247">
        <f ca="1">HLOOKUP($D45,$D$34:$K$37,4,FALSE)</f>
        <v>216</v>
      </c>
      <c r="G58" s="246">
        <f ca="1">HLOOKUP($D45,$D$39:$K$42,3,FALSE)</f>
        <v>1</v>
      </c>
      <c r="H58" s="248" t="str">
        <f ca="1">HLOOKUP($D45,$D$39:$K$42,2,FALSE)</f>
        <v>Stratford on Avon AC</v>
      </c>
      <c r="I58" s="247">
        <f ca="1">HLOOKUP($D45,$D$39:$K$42,4,FALSE)</f>
        <v>228</v>
      </c>
    </row>
    <row r="59" spans="3:9" ht="12.75" hidden="1" customHeight="1" x14ac:dyDescent="0.2">
      <c r="C59" s="246">
        <f t="shared" ca="1" si="26"/>
        <v>2</v>
      </c>
      <c r="D59" s="249" t="str">
        <f t="shared" ref="D59:D64" ca="1" si="27">HLOOKUP($D46,$D$34:$K$37,2,FALSE)</f>
        <v>Stratford on Avon AC</v>
      </c>
      <c r="E59" s="241">
        <f t="shared" ref="E59:E64" ca="1" si="28">HLOOKUP($D46,$D$34:$K$37,4,FALSE)</f>
        <v>197</v>
      </c>
      <c r="G59" s="246">
        <f t="shared" ref="G59:G64" ca="1" si="29">HLOOKUP($D46,$D$39:$K$42,3,FALSE)</f>
        <v>2</v>
      </c>
      <c r="H59" s="249" t="str">
        <f t="shared" ref="H59:H64" ca="1" si="30">HLOOKUP($D46,$D$39:$K$42,2,FALSE)</f>
        <v>Royal Sutton Coldfield</v>
      </c>
      <c r="I59" s="241">
        <f t="shared" ref="I59:I64" ca="1" si="31">HLOOKUP($D46,$D$39:$K$42,4,FALSE)</f>
        <v>184</v>
      </c>
    </row>
    <row r="60" spans="3:9" ht="12.75" hidden="1" customHeight="1" x14ac:dyDescent="0.2">
      <c r="C60" s="246">
        <f t="shared" ca="1" si="26"/>
        <v>3</v>
      </c>
      <c r="D60" s="249" t="str">
        <f t="shared" ca="1" si="27"/>
        <v>Burton AC</v>
      </c>
      <c r="E60" s="241">
        <f t="shared" ca="1" si="28"/>
        <v>194</v>
      </c>
      <c r="G60" s="246">
        <f t="shared" ca="1" si="29"/>
        <v>3</v>
      </c>
      <c r="H60" s="249" t="str">
        <f t="shared" ca="1" si="30"/>
        <v>Solihull &amp; Small Heath AC</v>
      </c>
      <c r="I60" s="241">
        <f t="shared" ca="1" si="31"/>
        <v>166</v>
      </c>
    </row>
    <row r="61" spans="3:9" ht="12.75" hidden="1" customHeight="1" x14ac:dyDescent="0.2">
      <c r="C61" s="246">
        <f t="shared" ca="1" si="26"/>
        <v>4</v>
      </c>
      <c r="D61" s="249" t="str">
        <f t="shared" ca="1" si="27"/>
        <v>Newport Harriers</v>
      </c>
      <c r="E61" s="241">
        <f t="shared" ca="1" si="28"/>
        <v>164</v>
      </c>
      <c r="G61" s="246">
        <f t="shared" ca="1" si="29"/>
        <v>4</v>
      </c>
      <c r="H61" s="249" t="str">
        <f t="shared" ca="1" si="30"/>
        <v>Kidderminster &amp; Stourport AC</v>
      </c>
      <c r="I61" s="241">
        <f t="shared" ca="1" si="31"/>
        <v>130</v>
      </c>
    </row>
    <row r="62" spans="3:9" ht="12.75" hidden="1" customHeight="1" x14ac:dyDescent="0.2">
      <c r="C62" s="246">
        <f t="shared" ca="1" si="26"/>
        <v>5</v>
      </c>
      <c r="D62" s="249" t="str">
        <f t="shared" ca="1" si="27"/>
        <v>Royal Sutton Coldfield</v>
      </c>
      <c r="E62" s="241">
        <f t="shared" ca="1" si="28"/>
        <v>144</v>
      </c>
      <c r="G62" s="246">
        <f t="shared" ca="1" si="29"/>
        <v>5</v>
      </c>
      <c r="H62" s="249" t="str">
        <f t="shared" ca="1" si="30"/>
        <v>Burton AC</v>
      </c>
      <c r="I62" s="241">
        <f t="shared" ca="1" si="31"/>
        <v>110</v>
      </c>
    </row>
    <row r="63" spans="3:9" ht="12.75" hidden="1" customHeight="1" x14ac:dyDescent="0.2">
      <c r="C63" s="246">
        <f t="shared" ca="1" si="26"/>
        <v>6</v>
      </c>
      <c r="D63" s="249" t="str">
        <f t="shared" ca="1" si="27"/>
        <v>Kidderminster &amp; Stourport AC</v>
      </c>
      <c r="E63" s="241">
        <f t="shared" ca="1" si="28"/>
        <v>120</v>
      </c>
      <c r="G63" s="246">
        <f t="shared" ca="1" si="29"/>
        <v>6</v>
      </c>
      <c r="H63" s="249" t="str">
        <f t="shared" ca="1" si="30"/>
        <v>Bromsgrove &amp; Redditch AC</v>
      </c>
      <c r="I63" s="241">
        <f t="shared" ca="1" si="31"/>
        <v>104</v>
      </c>
    </row>
    <row r="64" spans="3:9" ht="12.75" hidden="1" customHeight="1" x14ac:dyDescent="0.2">
      <c r="C64" s="246">
        <f t="shared" ca="1" si="26"/>
        <v>7</v>
      </c>
      <c r="D64" s="250" t="str">
        <f t="shared" ca="1" si="27"/>
        <v>Solihull &amp; Small Heath AC</v>
      </c>
      <c r="E64" s="242">
        <f t="shared" ca="1" si="28"/>
        <v>103</v>
      </c>
      <c r="G64" s="246">
        <f t="shared" ca="1" si="29"/>
        <v>7</v>
      </c>
      <c r="H64" s="250" t="str">
        <f t="shared" ca="1" si="30"/>
        <v>Newport Harriers</v>
      </c>
      <c r="I64" s="242">
        <f t="shared" ca="1" si="31"/>
        <v>87</v>
      </c>
    </row>
    <row r="65" ht="12.75" hidden="1" customHeight="1" x14ac:dyDescent="0.2"/>
  </sheetData>
  <sheetProtection password="D857" sheet="1" objects="1" scenarios="1"/>
  <mergeCells count="13">
    <mergeCell ref="F45:G45"/>
    <mergeCell ref="F46:G46"/>
    <mergeCell ref="F47:G47"/>
    <mergeCell ref="F43:G43"/>
    <mergeCell ref="H57:I57"/>
    <mergeCell ref="F44:G44"/>
    <mergeCell ref="D57:E57"/>
    <mergeCell ref="F54:G54"/>
    <mergeCell ref="F51:G51"/>
    <mergeCell ref="F52:G52"/>
    <mergeCell ref="F48:G48"/>
    <mergeCell ref="F49:G49"/>
    <mergeCell ref="F50:G50"/>
  </mergeCells>
  <phoneticPr fontId="0" type="noConversion"/>
  <conditionalFormatting sqref="D4:K10">
    <cfRule type="cellIs" dxfId="22" priority="1" stopIfTrue="1" operator="equal">
      <formula>0</formula>
    </cfRule>
  </conditionalFormatting>
  <hyperlinks>
    <hyperlink ref="C4" location="'Men Track1'!A1" tooltip="Men Track1" display="Men Track1" xr:uid="{00000000-0004-0000-0000-000000000000}"/>
    <hyperlink ref="C5" location="'Men Track2'!A1" tooltip="Men Track2" display="Men Track2" xr:uid="{00000000-0004-0000-0000-000001000000}"/>
    <hyperlink ref="C6" location="'Men Field'!A1" tooltip="Men Field" display="Men Field" xr:uid="{00000000-0004-0000-0000-000002000000}"/>
    <hyperlink ref="C7" location="'Women Track'!A1" tooltip="Women Track" display="Women Track" xr:uid="{00000000-0004-0000-0000-000003000000}"/>
    <hyperlink ref="C8" location="'Women Field'!A1" tooltip="Women Field" display="Women Field" xr:uid="{00000000-0004-0000-0000-000004000000}"/>
    <hyperlink ref="C9" location="Relays!A1" tooltip="Men/Women Relays" display="Relays" xr:uid="{00000000-0004-0000-0000-000005000000}"/>
    <hyperlink ref="C10" location="Officials!A1" tooltip="Officials" display="Officials" xr:uid="{00000000-0004-0000-0000-000006000000}"/>
  </hyperlinks>
  <pageMargins left="2.3622047244094491" right="0.74803149606299213" top="1.5748031496062993" bottom="0.98425196850393704" header="0.51181102362204722" footer="0.51181102362204722"/>
  <pageSetup paperSize="9" orientation="landscape" verticalDpi="0" r:id="rId1"/>
  <headerFooter alignWithMargins="0">
    <oddHeader>&amp;C&amp;"Tahoma,Regular"&amp;10Midland League  &amp;D</oddHeader>
    <oddFooter>&amp;C&amp;"Tahoma,Regular"&amp;9Program produced by Tony Noel</oddFooter>
  </headerFooter>
  <drawing r:id="rId2"/>
  <legacyDrawing r:id="rId3"/>
  <controls>
    <mc:AlternateContent xmlns:mc="http://schemas.openxmlformats.org/markup-compatibility/2006">
      <mc:Choice Requires="x14">
        <control shapeId="19755" r:id="rId4" name="imgSponsor">
          <controlPr defaultSize="0" autoLine="0" r:id="rId5">
            <anchor moveWithCells="1">
              <from>
                <xdr:col>8</xdr:col>
                <xdr:colOff>400050</xdr:colOff>
                <xdr:row>45</xdr:row>
                <xdr:rowOff>123825</xdr:rowOff>
              </from>
              <to>
                <xdr:col>11</xdr:col>
                <xdr:colOff>0</xdr:colOff>
                <xdr:row>49</xdr:row>
                <xdr:rowOff>0</xdr:rowOff>
              </to>
            </anchor>
          </controlPr>
        </control>
      </mc:Choice>
      <mc:Fallback>
        <control shapeId="19755" r:id="rId4" name="imgSponsor"/>
      </mc:Fallback>
    </mc:AlternateContent>
    <mc:AlternateContent xmlns:mc="http://schemas.openxmlformats.org/markup-compatibility/2006">
      <mc:Choice Requires="x14">
        <control shapeId="19608" r:id="rId6" name="cmdPrint">
          <controlPr defaultSize="0" print="0" autoLine="0" r:id="rId7">
            <anchor moveWithCells="1">
              <from>
                <xdr:col>2</xdr:col>
                <xdr:colOff>352425</xdr:colOff>
                <xdr:row>44</xdr:row>
                <xdr:rowOff>0</xdr:rowOff>
              </from>
              <to>
                <xdr:col>3</xdr:col>
                <xdr:colOff>361950</xdr:colOff>
                <xdr:row>46</xdr:row>
                <xdr:rowOff>76200</xdr:rowOff>
              </to>
            </anchor>
          </controlPr>
        </control>
      </mc:Choice>
      <mc:Fallback>
        <control shapeId="19608" r:id="rId6" name="cmdPrint"/>
      </mc:Fallback>
    </mc:AlternateContent>
    <mc:AlternateContent xmlns:mc="http://schemas.openxmlformats.org/markup-compatibility/2006">
      <mc:Choice Requires="x14">
        <control shapeId="19607" r:id="rId8" name="cmdShowMenWomen">
          <controlPr defaultSize="0" print="0" autoLine="0" r:id="rId9">
            <anchor moveWithCells="1">
              <from>
                <xdr:col>2</xdr:col>
                <xdr:colOff>352425</xdr:colOff>
                <xdr:row>47</xdr:row>
                <xdr:rowOff>0</xdr:rowOff>
              </from>
              <to>
                <xdr:col>3</xdr:col>
                <xdr:colOff>361950</xdr:colOff>
                <xdr:row>49</xdr:row>
                <xdr:rowOff>76200</xdr:rowOff>
              </to>
            </anchor>
          </controlPr>
        </control>
      </mc:Choice>
      <mc:Fallback>
        <control shapeId="19607" r:id="rId8" name="cmdShowMenWomen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6">
    <tabColor rgb="FFFF9966"/>
  </sheetPr>
  <dimension ref="B1:S95"/>
  <sheetViews>
    <sheetView showGridLines="0" topLeftCell="A7" workbookViewId="0">
      <selection activeCell="F53" sqref="F53"/>
    </sheetView>
  </sheetViews>
  <sheetFormatPr defaultRowHeight="14.25" x14ac:dyDescent="0.2"/>
  <cols>
    <col min="1" max="1" width="4" customWidth="1"/>
    <col min="2" max="2" width="7.75" customWidth="1"/>
    <col min="3" max="3" width="18.625" customWidth="1"/>
    <col min="4" max="4" width="15.625" customWidth="1"/>
    <col min="5" max="5" width="7.125" customWidth="1"/>
    <col min="6" max="6" width="10.25" customWidth="1"/>
    <col min="7" max="7" width="7.5" customWidth="1"/>
    <col min="8" max="8" width="6.875" customWidth="1"/>
    <col min="9" max="9" width="10.125" customWidth="1"/>
    <col min="10" max="10" width="21.125" customWidth="1"/>
    <col min="11" max="11" width="25.75" customWidth="1"/>
    <col min="12" max="12" width="0" hidden="1" customWidth="1"/>
    <col min="13" max="14" width="22.875" hidden="1" customWidth="1"/>
    <col min="15" max="18" width="9" hidden="1" customWidth="1"/>
    <col min="19" max="19" width="2.75" hidden="1" customWidth="1"/>
    <col min="20" max="20" width="9" customWidth="1"/>
  </cols>
  <sheetData>
    <row r="1" spans="2:19" x14ac:dyDescent="0.2">
      <c r="B1" s="2"/>
      <c r="C1" s="1"/>
      <c r="D1" s="1"/>
      <c r="E1" s="1"/>
      <c r="F1" s="1"/>
      <c r="G1" s="1"/>
    </row>
    <row r="2" spans="2:19" x14ac:dyDescent="0.2">
      <c r="B2" s="445" t="s">
        <v>1914</v>
      </c>
      <c r="C2" s="446"/>
      <c r="D2" s="87" t="s">
        <v>94</v>
      </c>
      <c r="E2" s="389"/>
      <c r="F2" s="29" t="s">
        <v>72</v>
      </c>
      <c r="G2" s="2"/>
    </row>
    <row r="3" spans="2:19" x14ac:dyDescent="0.2">
      <c r="B3" s="75" t="s">
        <v>26</v>
      </c>
      <c r="C3" s="76" t="s">
        <v>23</v>
      </c>
      <c r="D3" s="76" t="s">
        <v>70</v>
      </c>
      <c r="E3" s="77" t="s">
        <v>24</v>
      </c>
      <c r="F3" s="78" t="s">
        <v>27</v>
      </c>
      <c r="G3" s="48"/>
      <c r="I3" s="75" t="s">
        <v>330</v>
      </c>
      <c r="J3" s="75" t="s">
        <v>331</v>
      </c>
      <c r="K3" s="75" t="s">
        <v>70</v>
      </c>
    </row>
    <row r="4" spans="2:19" x14ac:dyDescent="0.2">
      <c r="B4" s="222">
        <v>1</v>
      </c>
      <c r="C4" s="223" t="str">
        <f>M4</f>
        <v>Mathew Parry</v>
      </c>
      <c r="D4" s="223" t="str">
        <f>N4</f>
        <v>Royal Sutton Coldfield</v>
      </c>
      <c r="E4" s="367" t="s">
        <v>1796</v>
      </c>
      <c r="F4" s="368" t="s">
        <v>1913</v>
      </c>
      <c r="G4" s="49"/>
      <c r="I4" s="354" t="s">
        <v>1750</v>
      </c>
      <c r="J4" s="355" t="s">
        <v>1683</v>
      </c>
      <c r="K4" s="356" t="s">
        <v>340</v>
      </c>
      <c r="M4" t="str">
        <f t="shared" ref="M4:M11" si="0">IF(E4&lt;&gt;"",VLOOKUP(E4,$I$4:$K$75,2,FALSE),"")</f>
        <v>Mathew Parry</v>
      </c>
      <c r="N4" t="str">
        <f t="shared" ref="N4:N11" si="1">IF(E4&lt;&gt;"",VLOOKUP(E4,$I$4:$K$75,3,FALSE),"")</f>
        <v>Royal Sutton Coldfield</v>
      </c>
      <c r="S4" s="353" t="str">
        <f>B2</f>
        <v>Senior Mens 800M</v>
      </c>
    </row>
    <row r="5" spans="2:19" x14ac:dyDescent="0.2">
      <c r="B5" s="34">
        <v>2</v>
      </c>
      <c r="C5" s="67" t="str">
        <f t="shared" ref="C5:C11" si="2">M5</f>
        <v/>
      </c>
      <c r="D5" s="67" t="str">
        <f t="shared" ref="D5:D11" si="3">N5</f>
        <v/>
      </c>
      <c r="E5" s="369" t="s">
        <v>98</v>
      </c>
      <c r="F5" s="370" t="s">
        <v>98</v>
      </c>
      <c r="G5" s="49"/>
      <c r="I5" s="357" t="s">
        <v>1751</v>
      </c>
      <c r="J5" s="358" t="s">
        <v>1686</v>
      </c>
      <c r="K5" s="356" t="s">
        <v>340</v>
      </c>
      <c r="M5" t="str">
        <f t="shared" si="0"/>
        <v/>
      </c>
      <c r="N5" t="str">
        <f t="shared" si="1"/>
        <v/>
      </c>
    </row>
    <row r="6" spans="2:19" x14ac:dyDescent="0.2">
      <c r="B6" s="34">
        <v>3</v>
      </c>
      <c r="C6" s="67" t="str">
        <f t="shared" si="2"/>
        <v/>
      </c>
      <c r="D6" s="67" t="str">
        <f t="shared" si="3"/>
        <v/>
      </c>
      <c r="E6" s="369" t="s">
        <v>98</v>
      </c>
      <c r="F6" s="370" t="s">
        <v>98</v>
      </c>
      <c r="G6" s="49"/>
      <c r="I6" s="357" t="s">
        <v>1753</v>
      </c>
      <c r="J6" s="358" t="s">
        <v>1758</v>
      </c>
      <c r="K6" s="356" t="s">
        <v>340</v>
      </c>
      <c r="M6" t="str">
        <f t="shared" si="0"/>
        <v/>
      </c>
      <c r="N6" t="str">
        <f t="shared" si="1"/>
        <v/>
      </c>
    </row>
    <row r="7" spans="2:19" x14ac:dyDescent="0.2">
      <c r="B7" s="34">
        <v>4</v>
      </c>
      <c r="C7" s="67" t="str">
        <f t="shared" si="2"/>
        <v/>
      </c>
      <c r="D7" s="67" t="str">
        <f t="shared" si="3"/>
        <v/>
      </c>
      <c r="E7" s="369" t="s">
        <v>98</v>
      </c>
      <c r="F7" s="370" t="s">
        <v>98</v>
      </c>
      <c r="G7" s="49"/>
      <c r="I7" s="357" t="s">
        <v>1752</v>
      </c>
      <c r="J7" s="358" t="s">
        <v>1665</v>
      </c>
      <c r="K7" s="356" t="s">
        <v>340</v>
      </c>
      <c r="M7" t="str">
        <f t="shared" si="0"/>
        <v/>
      </c>
      <c r="N7" t="str">
        <f t="shared" si="1"/>
        <v/>
      </c>
    </row>
    <row r="8" spans="2:19" x14ac:dyDescent="0.2">
      <c r="B8" s="34">
        <v>5</v>
      </c>
      <c r="C8" s="67" t="str">
        <f t="shared" si="2"/>
        <v/>
      </c>
      <c r="D8" s="67" t="str">
        <f t="shared" si="3"/>
        <v/>
      </c>
      <c r="E8" s="369" t="s">
        <v>98</v>
      </c>
      <c r="F8" s="370" t="s">
        <v>98</v>
      </c>
      <c r="G8" s="49"/>
      <c r="I8" s="357" t="s">
        <v>1754</v>
      </c>
      <c r="J8" s="358" t="s">
        <v>1663</v>
      </c>
      <c r="K8" s="356" t="s">
        <v>340</v>
      </c>
      <c r="M8" t="str">
        <f t="shared" si="0"/>
        <v/>
      </c>
      <c r="N8" t="str">
        <f t="shared" si="1"/>
        <v/>
      </c>
    </row>
    <row r="9" spans="2:19" x14ac:dyDescent="0.2">
      <c r="B9" s="34">
        <v>6</v>
      </c>
      <c r="C9" s="67" t="str">
        <f t="shared" si="2"/>
        <v/>
      </c>
      <c r="D9" s="67" t="str">
        <f t="shared" si="3"/>
        <v/>
      </c>
      <c r="E9" s="369" t="s">
        <v>98</v>
      </c>
      <c r="F9" s="370" t="s">
        <v>98</v>
      </c>
      <c r="G9" s="49"/>
      <c r="I9" s="357" t="s">
        <v>1755</v>
      </c>
      <c r="J9" s="358" t="s">
        <v>1623</v>
      </c>
      <c r="K9" s="359" t="s">
        <v>1759</v>
      </c>
      <c r="M9" t="str">
        <f t="shared" si="0"/>
        <v/>
      </c>
      <c r="N9" t="str">
        <f t="shared" si="1"/>
        <v/>
      </c>
    </row>
    <row r="10" spans="2:19" x14ac:dyDescent="0.2">
      <c r="B10" s="34">
        <v>7</v>
      </c>
      <c r="C10" s="67" t="str">
        <f t="shared" si="2"/>
        <v/>
      </c>
      <c r="D10" s="67" t="str">
        <f t="shared" si="3"/>
        <v/>
      </c>
      <c r="E10" s="369" t="s">
        <v>98</v>
      </c>
      <c r="F10" s="370" t="s">
        <v>98</v>
      </c>
      <c r="G10" s="49"/>
      <c r="I10" s="357" t="s">
        <v>1756</v>
      </c>
      <c r="J10" s="358" t="s">
        <v>1614</v>
      </c>
      <c r="K10" s="359" t="s">
        <v>1759</v>
      </c>
      <c r="M10" t="str">
        <f t="shared" si="0"/>
        <v/>
      </c>
      <c r="N10" t="str">
        <f t="shared" si="1"/>
        <v/>
      </c>
    </row>
    <row r="11" spans="2:19" x14ac:dyDescent="0.2">
      <c r="B11" s="37">
        <v>8</v>
      </c>
      <c r="C11" s="68" t="str">
        <f t="shared" si="2"/>
        <v/>
      </c>
      <c r="D11" s="68" t="str">
        <f t="shared" si="3"/>
        <v/>
      </c>
      <c r="E11" s="371" t="s">
        <v>98</v>
      </c>
      <c r="F11" s="372" t="s">
        <v>98</v>
      </c>
      <c r="G11" s="49"/>
      <c r="I11" s="357" t="s">
        <v>1757</v>
      </c>
      <c r="J11" s="358" t="s">
        <v>1625</v>
      </c>
      <c r="K11" s="359" t="s">
        <v>1759</v>
      </c>
      <c r="M11" t="str">
        <f t="shared" si="0"/>
        <v/>
      </c>
      <c r="N11" t="str">
        <f t="shared" si="1"/>
        <v/>
      </c>
    </row>
    <row r="12" spans="2:19" x14ac:dyDescent="0.2">
      <c r="B12" s="50"/>
      <c r="C12" s="48"/>
      <c r="D12" s="48"/>
      <c r="E12" s="50"/>
      <c r="F12" s="49" t="s">
        <v>98</v>
      </c>
      <c r="G12" s="49"/>
      <c r="I12" s="357" t="s">
        <v>1760</v>
      </c>
      <c r="J12" s="358" t="s">
        <v>1730</v>
      </c>
      <c r="K12" s="359" t="s">
        <v>1762</v>
      </c>
    </row>
    <row r="13" spans="2:19" x14ac:dyDescent="0.2">
      <c r="B13" s="50"/>
      <c r="C13" s="48"/>
      <c r="D13" s="48"/>
      <c r="E13" s="50"/>
      <c r="F13" s="49"/>
      <c r="G13" s="49"/>
      <c r="I13" s="357" t="s">
        <v>1761</v>
      </c>
      <c r="J13" s="358" t="s">
        <v>1763</v>
      </c>
      <c r="K13" s="359" t="s">
        <v>1762</v>
      </c>
    </row>
    <row r="14" spans="2:19" x14ac:dyDescent="0.2">
      <c r="B14" s="445" t="s">
        <v>1960</v>
      </c>
      <c r="C14" s="446"/>
      <c r="D14" s="87" t="s">
        <v>94</v>
      </c>
      <c r="E14" s="389"/>
      <c r="F14" s="29" t="s">
        <v>72</v>
      </c>
      <c r="G14" s="2"/>
      <c r="I14" s="357" t="s">
        <v>1792</v>
      </c>
      <c r="J14" s="358" t="s">
        <v>1801</v>
      </c>
      <c r="K14" s="359" t="s">
        <v>342</v>
      </c>
    </row>
    <row r="15" spans="2:19" x14ac:dyDescent="0.2">
      <c r="B15" s="75" t="s">
        <v>26</v>
      </c>
      <c r="C15" s="76" t="s">
        <v>23</v>
      </c>
      <c r="D15" s="76" t="s">
        <v>70</v>
      </c>
      <c r="E15" s="77" t="s">
        <v>24</v>
      </c>
      <c r="F15" s="78" t="s">
        <v>27</v>
      </c>
      <c r="G15" s="48"/>
      <c r="I15" s="357" t="s">
        <v>1793</v>
      </c>
      <c r="J15" s="358" t="s">
        <v>1802</v>
      </c>
      <c r="K15" s="359" t="s">
        <v>342</v>
      </c>
    </row>
    <row r="16" spans="2:19" x14ac:dyDescent="0.2">
      <c r="B16" s="222">
        <v>1</v>
      </c>
      <c r="C16" s="223" t="str">
        <f>M16</f>
        <v>Jess Lear</v>
      </c>
      <c r="D16" s="223" t="str">
        <f>N16</f>
        <v>Burton AC</v>
      </c>
      <c r="E16" s="367" t="s">
        <v>1750</v>
      </c>
      <c r="F16" s="368" t="s">
        <v>1961</v>
      </c>
      <c r="G16" s="49"/>
      <c r="I16" s="357" t="s">
        <v>1794</v>
      </c>
      <c r="J16" s="358" t="s">
        <v>98</v>
      </c>
      <c r="K16" s="359"/>
      <c r="M16" t="str">
        <f t="shared" ref="M16:M23" si="4">IF(E16&lt;&gt;"",VLOOKUP(E16,$I$4:$K$75,2,FALSE),"")</f>
        <v>Jess Lear</v>
      </c>
      <c r="N16" t="str">
        <f t="shared" ref="N16:N23" si="5">IF(E16&lt;&gt;"",VLOOKUP(E16,$I$4:$K$75,3,FALSE),"")</f>
        <v>Burton AC</v>
      </c>
      <c r="S16" s="353" t="str">
        <f>B14</f>
        <v>Womens Hammer</v>
      </c>
    </row>
    <row r="17" spans="2:19" x14ac:dyDescent="0.2">
      <c r="B17" s="34">
        <v>2</v>
      </c>
      <c r="C17" s="67" t="str">
        <f t="shared" ref="C17:C23" si="6">M17</f>
        <v>Lorna Foster</v>
      </c>
      <c r="D17" s="67" t="str">
        <f t="shared" ref="D17:D23" si="7">N17</f>
        <v>Royal Sutton Coldfield</v>
      </c>
      <c r="E17" s="369" t="s">
        <v>1800</v>
      </c>
      <c r="F17" s="370" t="s">
        <v>1962</v>
      </c>
      <c r="G17" s="49"/>
      <c r="I17" s="357" t="s">
        <v>1795</v>
      </c>
      <c r="J17" s="358" t="s">
        <v>1805</v>
      </c>
      <c r="K17" s="359" t="s">
        <v>343</v>
      </c>
      <c r="M17" t="str">
        <f t="shared" si="4"/>
        <v>Lorna Foster</v>
      </c>
      <c r="N17" t="str">
        <f t="shared" si="5"/>
        <v>Royal Sutton Coldfield</v>
      </c>
    </row>
    <row r="18" spans="2:19" x14ac:dyDescent="0.2">
      <c r="B18" s="34">
        <v>3</v>
      </c>
      <c r="C18" s="67" t="str">
        <f t="shared" si="6"/>
        <v/>
      </c>
      <c r="D18" s="67" t="str">
        <f t="shared" si="7"/>
        <v/>
      </c>
      <c r="E18" s="369" t="s">
        <v>98</v>
      </c>
      <c r="F18" s="370" t="s">
        <v>98</v>
      </c>
      <c r="G18" s="49"/>
      <c r="I18" s="357" t="s">
        <v>1796</v>
      </c>
      <c r="J18" s="358" t="s">
        <v>1712</v>
      </c>
      <c r="K18" s="359" t="s">
        <v>343</v>
      </c>
      <c r="M18" t="str">
        <f t="shared" si="4"/>
        <v/>
      </c>
      <c r="N18" t="str">
        <f t="shared" si="5"/>
        <v/>
      </c>
    </row>
    <row r="19" spans="2:19" x14ac:dyDescent="0.2">
      <c r="B19" s="34">
        <v>4</v>
      </c>
      <c r="C19" s="67" t="str">
        <f t="shared" si="6"/>
        <v/>
      </c>
      <c r="D19" s="67" t="str">
        <f t="shared" si="7"/>
        <v/>
      </c>
      <c r="E19" s="369" t="s">
        <v>98</v>
      </c>
      <c r="F19" s="370" t="s">
        <v>98</v>
      </c>
      <c r="G19" s="49"/>
      <c r="I19" s="357" t="s">
        <v>1797</v>
      </c>
      <c r="J19" s="358" t="s">
        <v>1806</v>
      </c>
      <c r="K19" s="359" t="s">
        <v>343</v>
      </c>
      <c r="M19" t="str">
        <f t="shared" si="4"/>
        <v/>
      </c>
      <c r="N19" t="str">
        <f t="shared" si="5"/>
        <v/>
      </c>
    </row>
    <row r="20" spans="2:19" x14ac:dyDescent="0.2">
      <c r="B20" s="34">
        <v>5</v>
      </c>
      <c r="C20" s="67" t="str">
        <f t="shared" si="6"/>
        <v/>
      </c>
      <c r="D20" s="67" t="str">
        <f t="shared" si="7"/>
        <v/>
      </c>
      <c r="E20" s="369" t="s">
        <v>98</v>
      </c>
      <c r="F20" s="370" t="s">
        <v>98</v>
      </c>
      <c r="G20" s="49"/>
      <c r="I20" s="357" t="s">
        <v>1798</v>
      </c>
      <c r="J20" s="358" t="s">
        <v>1725</v>
      </c>
      <c r="K20" s="359" t="s">
        <v>343</v>
      </c>
      <c r="M20" t="str">
        <f t="shared" si="4"/>
        <v/>
      </c>
      <c r="N20" t="str">
        <f t="shared" si="5"/>
        <v/>
      </c>
    </row>
    <row r="21" spans="2:19" x14ac:dyDescent="0.2">
      <c r="B21" s="34">
        <v>6</v>
      </c>
      <c r="C21" s="67" t="str">
        <f t="shared" si="6"/>
        <v/>
      </c>
      <c r="D21" s="67" t="str">
        <f t="shared" si="7"/>
        <v/>
      </c>
      <c r="E21" s="369" t="s">
        <v>98</v>
      </c>
      <c r="F21" s="370" t="s">
        <v>98</v>
      </c>
      <c r="G21" s="49"/>
      <c r="I21" s="357" t="s">
        <v>1799</v>
      </c>
      <c r="J21" s="358" t="s">
        <v>1727</v>
      </c>
      <c r="K21" s="359" t="s">
        <v>343</v>
      </c>
      <c r="M21" t="str">
        <f t="shared" si="4"/>
        <v/>
      </c>
      <c r="N21" t="str">
        <f t="shared" si="5"/>
        <v/>
      </c>
    </row>
    <row r="22" spans="2:19" x14ac:dyDescent="0.2">
      <c r="B22" s="34">
        <v>7</v>
      </c>
      <c r="C22" s="67" t="str">
        <f t="shared" si="6"/>
        <v/>
      </c>
      <c r="D22" s="67" t="str">
        <f t="shared" si="7"/>
        <v/>
      </c>
      <c r="E22" s="369" t="s">
        <v>98</v>
      </c>
      <c r="F22" s="370" t="s">
        <v>98</v>
      </c>
      <c r="G22" s="49"/>
      <c r="I22" s="357" t="s">
        <v>1800</v>
      </c>
      <c r="J22" s="358" t="s">
        <v>1726</v>
      </c>
      <c r="K22" s="359" t="s">
        <v>343</v>
      </c>
      <c r="M22" t="str">
        <f t="shared" si="4"/>
        <v/>
      </c>
      <c r="N22" t="str">
        <f t="shared" si="5"/>
        <v/>
      </c>
    </row>
    <row r="23" spans="2:19" x14ac:dyDescent="0.2">
      <c r="B23" s="37">
        <v>8</v>
      </c>
      <c r="C23" s="68" t="str">
        <f t="shared" si="6"/>
        <v/>
      </c>
      <c r="D23" s="68" t="str">
        <f t="shared" si="7"/>
        <v/>
      </c>
      <c r="E23" s="371" t="s">
        <v>98</v>
      </c>
      <c r="F23" s="372" t="s">
        <v>98</v>
      </c>
      <c r="G23" s="49"/>
      <c r="I23" s="357" t="s">
        <v>1803</v>
      </c>
      <c r="J23" s="358" t="s">
        <v>1807</v>
      </c>
      <c r="K23" s="359" t="s">
        <v>339</v>
      </c>
      <c r="M23" t="str">
        <f t="shared" si="4"/>
        <v/>
      </c>
      <c r="N23" t="str">
        <f t="shared" si="5"/>
        <v/>
      </c>
    </row>
    <row r="24" spans="2:19" x14ac:dyDescent="0.2">
      <c r="I24" s="357" t="s">
        <v>1810</v>
      </c>
      <c r="J24" s="358" t="s">
        <v>1809</v>
      </c>
      <c r="K24" s="359" t="s">
        <v>342</v>
      </c>
    </row>
    <row r="25" spans="2:19" x14ac:dyDescent="0.2">
      <c r="I25" s="357" t="s">
        <v>1846</v>
      </c>
      <c r="J25" s="358" t="s">
        <v>1704</v>
      </c>
      <c r="K25" s="359" t="s">
        <v>339</v>
      </c>
    </row>
    <row r="26" spans="2:19" x14ac:dyDescent="0.2">
      <c r="B26" s="445" t="s">
        <v>2095</v>
      </c>
      <c r="C26" s="446"/>
      <c r="D26" s="87" t="s">
        <v>94</v>
      </c>
      <c r="E26" s="389"/>
      <c r="F26" s="29" t="s">
        <v>72</v>
      </c>
      <c r="I26" s="357" t="s">
        <v>1847</v>
      </c>
      <c r="J26" s="358" t="s">
        <v>1678</v>
      </c>
      <c r="K26" s="359" t="s">
        <v>340</v>
      </c>
    </row>
    <row r="27" spans="2:19" x14ac:dyDescent="0.2">
      <c r="B27" s="75" t="s">
        <v>26</v>
      </c>
      <c r="C27" s="76" t="s">
        <v>23</v>
      </c>
      <c r="D27" s="76" t="s">
        <v>70</v>
      </c>
      <c r="E27" s="77" t="s">
        <v>24</v>
      </c>
      <c r="F27" s="78" t="s">
        <v>27</v>
      </c>
      <c r="I27" s="357"/>
      <c r="J27" s="358" t="s">
        <v>98</v>
      </c>
      <c r="K27" s="359"/>
    </row>
    <row r="28" spans="2:19" x14ac:dyDescent="0.2">
      <c r="B28" s="222">
        <v>1</v>
      </c>
      <c r="C28" s="223" t="str">
        <f>M28</f>
        <v>Elizabeth Russell</v>
      </c>
      <c r="D28" s="223" t="str">
        <f>N28</f>
        <v>Bromsgrove &amp; Redditch AC</v>
      </c>
      <c r="E28" s="367" t="s">
        <v>1846</v>
      </c>
      <c r="F28" s="368" t="s">
        <v>2077</v>
      </c>
      <c r="I28" s="357" t="s">
        <v>98</v>
      </c>
      <c r="J28" s="358" t="s">
        <v>98</v>
      </c>
      <c r="K28" s="359" t="s">
        <v>98</v>
      </c>
      <c r="M28" t="str">
        <f t="shared" ref="M28:M35" si="8">IF(E28&lt;&gt;"",VLOOKUP(E28,$I$4:$K$75,2,FALSE),"")</f>
        <v>Elizabeth Russell</v>
      </c>
      <c r="N28" t="str">
        <f t="shared" ref="N28:N35" si="9">IF(E28&lt;&gt;"",VLOOKUP(E28,$I$4:$K$75,3,FALSE),"")</f>
        <v>Bromsgrove &amp; Redditch AC</v>
      </c>
      <c r="S28" s="353" t="str">
        <f>B26</f>
        <v>womens 100M</v>
      </c>
    </row>
    <row r="29" spans="2:19" x14ac:dyDescent="0.2">
      <c r="B29" s="34">
        <v>2</v>
      </c>
      <c r="C29" s="67" t="str">
        <f t="shared" ref="C29:C35" si="10">M29</f>
        <v>Juliet Sidney</v>
      </c>
      <c r="D29" s="67" t="str">
        <f t="shared" ref="D29:D35" si="11">N29</f>
        <v>Newport Harriers</v>
      </c>
      <c r="E29" s="369" t="s">
        <v>1810</v>
      </c>
      <c r="F29" s="370" t="s">
        <v>2096</v>
      </c>
      <c r="I29" s="357" t="s">
        <v>98</v>
      </c>
      <c r="J29" s="358" t="s">
        <v>98</v>
      </c>
      <c r="K29" s="359" t="s">
        <v>98</v>
      </c>
      <c r="M29" t="str">
        <f t="shared" si="8"/>
        <v>Juliet Sidney</v>
      </c>
      <c r="N29" t="str">
        <f t="shared" si="9"/>
        <v>Newport Harriers</v>
      </c>
    </row>
    <row r="30" spans="2:19" x14ac:dyDescent="0.2">
      <c r="B30" s="34">
        <v>3</v>
      </c>
      <c r="C30" s="67" t="str">
        <f t="shared" si="10"/>
        <v/>
      </c>
      <c r="D30" s="67" t="str">
        <f t="shared" si="11"/>
        <v/>
      </c>
      <c r="E30" s="369" t="s">
        <v>98</v>
      </c>
      <c r="F30" s="370" t="s">
        <v>98</v>
      </c>
      <c r="I30" s="357" t="s">
        <v>98</v>
      </c>
      <c r="J30" s="358" t="s">
        <v>98</v>
      </c>
      <c r="K30" s="359" t="s">
        <v>98</v>
      </c>
      <c r="M30" t="str">
        <f t="shared" si="8"/>
        <v/>
      </c>
      <c r="N30" t="str">
        <f t="shared" si="9"/>
        <v/>
      </c>
    </row>
    <row r="31" spans="2:19" x14ac:dyDescent="0.2">
      <c r="B31" s="34">
        <v>4</v>
      </c>
      <c r="C31" s="67" t="str">
        <f t="shared" si="10"/>
        <v/>
      </c>
      <c r="D31" s="67" t="str">
        <f t="shared" si="11"/>
        <v/>
      </c>
      <c r="E31" s="369" t="s">
        <v>98</v>
      </c>
      <c r="F31" s="370" t="s">
        <v>98</v>
      </c>
      <c r="I31" s="357" t="s">
        <v>98</v>
      </c>
      <c r="J31" s="358" t="s">
        <v>98</v>
      </c>
      <c r="K31" s="359" t="s">
        <v>98</v>
      </c>
      <c r="M31" t="str">
        <f t="shared" si="8"/>
        <v/>
      </c>
      <c r="N31" t="str">
        <f t="shared" si="9"/>
        <v/>
      </c>
    </row>
    <row r="32" spans="2:19" x14ac:dyDescent="0.2">
      <c r="B32" s="34">
        <v>5</v>
      </c>
      <c r="C32" s="67" t="str">
        <f t="shared" si="10"/>
        <v/>
      </c>
      <c r="D32" s="67" t="str">
        <f t="shared" si="11"/>
        <v/>
      </c>
      <c r="E32" s="369" t="s">
        <v>98</v>
      </c>
      <c r="F32" s="370" t="s">
        <v>98</v>
      </c>
      <c r="I32" s="357" t="s">
        <v>98</v>
      </c>
      <c r="J32" s="358" t="s">
        <v>98</v>
      </c>
      <c r="K32" s="359" t="s">
        <v>98</v>
      </c>
      <c r="M32" t="str">
        <f t="shared" si="8"/>
        <v/>
      </c>
      <c r="N32" t="str">
        <f t="shared" si="9"/>
        <v/>
      </c>
    </row>
    <row r="33" spans="2:19" x14ac:dyDescent="0.2">
      <c r="B33" s="34">
        <v>6</v>
      </c>
      <c r="C33" s="67" t="str">
        <f t="shared" si="10"/>
        <v/>
      </c>
      <c r="D33" s="67" t="str">
        <f t="shared" si="11"/>
        <v/>
      </c>
      <c r="E33" s="369" t="s">
        <v>98</v>
      </c>
      <c r="F33" s="370" t="s">
        <v>98</v>
      </c>
      <c r="I33" s="357" t="s">
        <v>98</v>
      </c>
      <c r="J33" s="358" t="s">
        <v>98</v>
      </c>
      <c r="K33" s="359" t="s">
        <v>98</v>
      </c>
      <c r="M33" t="str">
        <f t="shared" si="8"/>
        <v/>
      </c>
      <c r="N33" t="str">
        <f t="shared" si="9"/>
        <v/>
      </c>
    </row>
    <row r="34" spans="2:19" x14ac:dyDescent="0.2">
      <c r="B34" s="34">
        <v>7</v>
      </c>
      <c r="C34" s="67" t="str">
        <f t="shared" si="10"/>
        <v/>
      </c>
      <c r="D34" s="67" t="str">
        <f t="shared" si="11"/>
        <v/>
      </c>
      <c r="E34" s="369" t="s">
        <v>98</v>
      </c>
      <c r="F34" s="370" t="s">
        <v>98</v>
      </c>
      <c r="I34" s="357" t="s">
        <v>98</v>
      </c>
      <c r="J34" s="358" t="s">
        <v>98</v>
      </c>
      <c r="K34" s="359" t="s">
        <v>98</v>
      </c>
      <c r="M34" t="str">
        <f t="shared" si="8"/>
        <v/>
      </c>
      <c r="N34" t="str">
        <f t="shared" si="9"/>
        <v/>
      </c>
    </row>
    <row r="35" spans="2:19" x14ac:dyDescent="0.2">
      <c r="B35" s="37">
        <v>8</v>
      </c>
      <c r="C35" s="68" t="str">
        <f t="shared" si="10"/>
        <v/>
      </c>
      <c r="D35" s="68" t="str">
        <f t="shared" si="11"/>
        <v/>
      </c>
      <c r="E35" s="371" t="s">
        <v>98</v>
      </c>
      <c r="F35" s="372" t="s">
        <v>98</v>
      </c>
      <c r="I35" s="357" t="s">
        <v>98</v>
      </c>
      <c r="J35" s="358" t="s">
        <v>98</v>
      </c>
      <c r="K35" s="359" t="s">
        <v>98</v>
      </c>
      <c r="M35" t="str">
        <f t="shared" si="8"/>
        <v/>
      </c>
      <c r="N35" t="str">
        <f t="shared" si="9"/>
        <v/>
      </c>
    </row>
    <row r="36" spans="2:19" x14ac:dyDescent="0.2">
      <c r="I36" s="357" t="s">
        <v>98</v>
      </c>
      <c r="J36" s="358" t="s">
        <v>98</v>
      </c>
      <c r="K36" s="359" t="s">
        <v>98</v>
      </c>
    </row>
    <row r="37" spans="2:19" x14ac:dyDescent="0.2">
      <c r="I37" s="357" t="s">
        <v>98</v>
      </c>
      <c r="J37" s="358" t="s">
        <v>98</v>
      </c>
      <c r="K37" s="359" t="s">
        <v>98</v>
      </c>
    </row>
    <row r="38" spans="2:19" x14ac:dyDescent="0.2">
      <c r="B38" s="445" t="s">
        <v>2097</v>
      </c>
      <c r="C38" s="446"/>
      <c r="D38" s="87" t="s">
        <v>94</v>
      </c>
      <c r="E38" s="389"/>
      <c r="F38" s="29" t="s">
        <v>72</v>
      </c>
      <c r="I38" s="357" t="s">
        <v>98</v>
      </c>
      <c r="J38" s="358" t="s">
        <v>98</v>
      </c>
      <c r="K38" s="359" t="s">
        <v>98</v>
      </c>
    </row>
    <row r="39" spans="2:19" x14ac:dyDescent="0.2">
      <c r="B39" s="75" t="s">
        <v>26</v>
      </c>
      <c r="C39" s="76" t="s">
        <v>23</v>
      </c>
      <c r="D39" s="76" t="s">
        <v>70</v>
      </c>
      <c r="E39" s="77" t="s">
        <v>24</v>
      </c>
      <c r="F39" s="78" t="s">
        <v>27</v>
      </c>
      <c r="I39" s="357" t="s">
        <v>98</v>
      </c>
      <c r="J39" s="358" t="s">
        <v>98</v>
      </c>
      <c r="K39" s="359" t="s">
        <v>98</v>
      </c>
    </row>
    <row r="40" spans="2:19" x14ac:dyDescent="0.2">
      <c r="B40" s="222">
        <v>1</v>
      </c>
      <c r="C40" s="223" t="str">
        <f>M40</f>
        <v>Mathew Milward-Brookes</v>
      </c>
      <c r="D40" s="223" t="str">
        <f>N40</f>
        <v>Stratford AC</v>
      </c>
      <c r="E40" s="367" t="s">
        <v>1756</v>
      </c>
      <c r="F40" s="368" t="s">
        <v>2088</v>
      </c>
      <c r="I40" s="357" t="s">
        <v>98</v>
      </c>
      <c r="J40" s="358" t="s">
        <v>98</v>
      </c>
      <c r="K40" s="359" t="s">
        <v>98</v>
      </c>
      <c r="M40" t="str">
        <f t="shared" ref="M40:M47" si="12">IF(E40&lt;&gt;"",VLOOKUP(E40,$I$4:$K$75,2,FALSE),"")</f>
        <v>Mathew Milward-Brookes</v>
      </c>
      <c r="N40" t="str">
        <f t="shared" ref="N40:N47" si="13">IF(E40&lt;&gt;"",VLOOKUP(E40,$I$4:$K$75,3,FALSE),"")</f>
        <v>Stratford AC</v>
      </c>
      <c r="S40" s="353" t="str">
        <f>B38</f>
        <v>Mens 100M</v>
      </c>
    </row>
    <row r="41" spans="2:19" x14ac:dyDescent="0.2">
      <c r="B41" s="34">
        <v>2</v>
      </c>
      <c r="C41" s="67" t="str">
        <f t="shared" ref="C41:C47" si="14">M41</f>
        <v>Jason Aimiuwu</v>
      </c>
      <c r="D41" s="67" t="str">
        <f t="shared" ref="D41:D47" si="15">N41</f>
        <v>Royal Sutton Coldfield</v>
      </c>
      <c r="E41" s="369" t="s">
        <v>1795</v>
      </c>
      <c r="F41" s="370" t="s">
        <v>2088</v>
      </c>
      <c r="I41" s="357" t="s">
        <v>98</v>
      </c>
      <c r="J41" s="358" t="s">
        <v>98</v>
      </c>
      <c r="K41" s="359" t="s">
        <v>98</v>
      </c>
      <c r="M41" t="str">
        <f t="shared" si="12"/>
        <v>Jason Aimiuwu</v>
      </c>
      <c r="N41" t="str">
        <f t="shared" si="13"/>
        <v>Royal Sutton Coldfield</v>
      </c>
    </row>
    <row r="42" spans="2:19" x14ac:dyDescent="0.2">
      <c r="B42" s="34">
        <v>3</v>
      </c>
      <c r="C42" s="67" t="str">
        <f t="shared" si="14"/>
        <v>Anthony Humphries</v>
      </c>
      <c r="D42" s="67" t="str">
        <f t="shared" si="15"/>
        <v>Burton AC</v>
      </c>
      <c r="E42" s="369" t="s">
        <v>1753</v>
      </c>
      <c r="F42" s="370" t="s">
        <v>2099</v>
      </c>
      <c r="I42" s="357" t="s">
        <v>98</v>
      </c>
      <c r="J42" s="358" t="s">
        <v>98</v>
      </c>
      <c r="K42" s="359" t="s">
        <v>98</v>
      </c>
      <c r="M42" t="str">
        <f t="shared" si="12"/>
        <v>Anthony Humphries</v>
      </c>
      <c r="N42" t="str">
        <f t="shared" si="13"/>
        <v>Burton AC</v>
      </c>
    </row>
    <row r="43" spans="2:19" x14ac:dyDescent="0.2">
      <c r="B43" s="34">
        <v>4</v>
      </c>
      <c r="C43" s="67" t="str">
        <f t="shared" si="14"/>
        <v>Daniel Chew</v>
      </c>
      <c r="D43" s="67" t="str">
        <f t="shared" si="15"/>
        <v>Burton AC</v>
      </c>
      <c r="E43" s="369" t="s">
        <v>1754</v>
      </c>
      <c r="F43" s="370" t="s">
        <v>2091</v>
      </c>
      <c r="I43" s="391" t="s">
        <v>98</v>
      </c>
      <c r="J43" s="392" t="s">
        <v>98</v>
      </c>
      <c r="K43" s="393" t="s">
        <v>98</v>
      </c>
      <c r="M43" t="str">
        <f t="shared" si="12"/>
        <v>Daniel Chew</v>
      </c>
      <c r="N43" t="str">
        <f t="shared" si="13"/>
        <v>Burton AC</v>
      </c>
    </row>
    <row r="44" spans="2:19" x14ac:dyDescent="0.2">
      <c r="B44" s="34">
        <v>5</v>
      </c>
      <c r="C44" s="67" t="str">
        <f t="shared" si="14"/>
        <v>Chris Gibbs</v>
      </c>
      <c r="D44" s="67" t="str">
        <f t="shared" si="15"/>
        <v>Bromsgrove &amp; Redditch AC</v>
      </c>
      <c r="E44" s="369" t="s">
        <v>1803</v>
      </c>
      <c r="F44" s="370" t="s">
        <v>2094</v>
      </c>
      <c r="I44" s="394" t="s">
        <v>98</v>
      </c>
      <c r="J44" s="395" t="s">
        <v>98</v>
      </c>
      <c r="K44" s="396" t="s">
        <v>98</v>
      </c>
      <c r="M44" t="str">
        <f t="shared" si="12"/>
        <v>Chris Gibbs</v>
      </c>
      <c r="N44" t="str">
        <f t="shared" si="13"/>
        <v>Bromsgrove &amp; Redditch AC</v>
      </c>
    </row>
    <row r="45" spans="2:19" x14ac:dyDescent="0.2">
      <c r="B45" s="34">
        <v>6</v>
      </c>
      <c r="C45" s="67" t="str">
        <f t="shared" si="14"/>
        <v>Raheem Atkinson</v>
      </c>
      <c r="D45" s="67" t="str">
        <f t="shared" si="15"/>
        <v>Newport Harriers</v>
      </c>
      <c r="E45" s="369" t="s">
        <v>1792</v>
      </c>
      <c r="F45" s="370" t="s">
        <v>2100</v>
      </c>
      <c r="I45" s="357" t="s">
        <v>98</v>
      </c>
      <c r="J45" s="358" t="s">
        <v>98</v>
      </c>
      <c r="K45" s="359" t="s">
        <v>98</v>
      </c>
      <c r="M45" t="str">
        <f t="shared" si="12"/>
        <v>Raheem Atkinson</v>
      </c>
      <c r="N45" t="str">
        <f t="shared" si="13"/>
        <v>Newport Harriers</v>
      </c>
    </row>
    <row r="46" spans="2:19" x14ac:dyDescent="0.2">
      <c r="B46" s="34">
        <v>7</v>
      </c>
      <c r="C46" s="67" t="str">
        <f t="shared" si="14"/>
        <v/>
      </c>
      <c r="D46" s="67" t="str">
        <f t="shared" si="15"/>
        <v/>
      </c>
      <c r="E46" s="369" t="s">
        <v>98</v>
      </c>
      <c r="F46" s="370" t="s">
        <v>98</v>
      </c>
      <c r="I46" s="357" t="s">
        <v>98</v>
      </c>
      <c r="J46" s="358" t="s">
        <v>98</v>
      </c>
      <c r="K46" s="359" t="s">
        <v>98</v>
      </c>
      <c r="M46" t="str">
        <f t="shared" si="12"/>
        <v/>
      </c>
      <c r="N46" t="str">
        <f t="shared" si="13"/>
        <v/>
      </c>
    </row>
    <row r="47" spans="2:19" x14ac:dyDescent="0.2">
      <c r="B47" s="37">
        <v>8</v>
      </c>
      <c r="C47" s="68" t="str">
        <f t="shared" si="14"/>
        <v/>
      </c>
      <c r="D47" s="68" t="str">
        <f t="shared" si="15"/>
        <v/>
      </c>
      <c r="E47" s="371" t="s">
        <v>98</v>
      </c>
      <c r="F47" s="372" t="s">
        <v>98</v>
      </c>
      <c r="I47" s="357" t="s">
        <v>98</v>
      </c>
      <c r="J47" s="358" t="s">
        <v>98</v>
      </c>
      <c r="K47" s="359" t="s">
        <v>98</v>
      </c>
      <c r="M47" t="str">
        <f t="shared" si="12"/>
        <v/>
      </c>
      <c r="N47" t="str">
        <f t="shared" si="13"/>
        <v/>
      </c>
    </row>
    <row r="48" spans="2:19" x14ac:dyDescent="0.2">
      <c r="I48" s="357" t="s">
        <v>98</v>
      </c>
      <c r="J48" s="358" t="s">
        <v>98</v>
      </c>
      <c r="K48" s="359" t="s">
        <v>98</v>
      </c>
    </row>
    <row r="49" spans="2:19" x14ac:dyDescent="0.2">
      <c r="I49" s="357" t="s">
        <v>98</v>
      </c>
      <c r="J49" s="358" t="s">
        <v>98</v>
      </c>
      <c r="K49" s="359" t="s">
        <v>98</v>
      </c>
    </row>
    <row r="50" spans="2:19" x14ac:dyDescent="0.2">
      <c r="B50" s="445" t="s">
        <v>2131</v>
      </c>
      <c r="C50" s="446"/>
      <c r="D50" s="87" t="s">
        <v>94</v>
      </c>
      <c r="E50" s="389"/>
      <c r="F50" s="29" t="s">
        <v>72</v>
      </c>
      <c r="I50" s="357" t="s">
        <v>98</v>
      </c>
      <c r="J50" s="358" t="s">
        <v>98</v>
      </c>
      <c r="K50" s="359" t="s">
        <v>98</v>
      </c>
    </row>
    <row r="51" spans="2:19" x14ac:dyDescent="0.2">
      <c r="B51" s="75" t="s">
        <v>26</v>
      </c>
      <c r="C51" s="76" t="s">
        <v>23</v>
      </c>
      <c r="D51" s="76" t="s">
        <v>70</v>
      </c>
      <c r="E51" s="77" t="s">
        <v>24</v>
      </c>
      <c r="F51" s="78" t="s">
        <v>27</v>
      </c>
      <c r="I51" s="357" t="s">
        <v>98</v>
      </c>
      <c r="J51" s="358" t="s">
        <v>98</v>
      </c>
      <c r="K51" s="359" t="s">
        <v>98</v>
      </c>
    </row>
    <row r="52" spans="2:19" x14ac:dyDescent="0.2">
      <c r="B52" s="222">
        <v>1</v>
      </c>
      <c r="C52" s="223" t="str">
        <f>M52</f>
        <v>Dave Long</v>
      </c>
      <c r="D52" s="223" t="str">
        <f>N52</f>
        <v>Royal Sutton Coldfield</v>
      </c>
      <c r="E52" s="367" t="s">
        <v>1797</v>
      </c>
      <c r="F52" s="368" t="s">
        <v>2132</v>
      </c>
      <c r="I52" s="357" t="s">
        <v>98</v>
      </c>
      <c r="J52" s="358" t="s">
        <v>98</v>
      </c>
      <c r="K52" s="359" t="s">
        <v>98</v>
      </c>
      <c r="M52" t="str">
        <f t="shared" ref="M52:M59" si="16">IF(E52&lt;&gt;"",VLOOKUP(E52,$I$4:$K$75,2,FALSE),"")</f>
        <v>Dave Long</v>
      </c>
      <c r="N52" t="str">
        <f t="shared" ref="N52:N59" si="17">IF(E52&lt;&gt;"",VLOOKUP(E52,$I$4:$K$75,3,FALSE),"")</f>
        <v>Royal Sutton Coldfield</v>
      </c>
      <c r="S52" s="353" t="str">
        <f>B50</f>
        <v>Mens 3000M</v>
      </c>
    </row>
    <row r="53" spans="2:19" x14ac:dyDescent="0.2">
      <c r="B53" s="34">
        <v>2</v>
      </c>
      <c r="C53" s="67" t="str">
        <f t="shared" ref="C53:C59" si="18">M53</f>
        <v/>
      </c>
      <c r="D53" s="67" t="str">
        <f t="shared" ref="D53:D59" si="19">N53</f>
        <v/>
      </c>
      <c r="E53" s="369" t="s">
        <v>98</v>
      </c>
      <c r="F53" s="370" t="s">
        <v>98</v>
      </c>
      <c r="I53" s="357" t="s">
        <v>98</v>
      </c>
      <c r="J53" s="358" t="s">
        <v>98</v>
      </c>
      <c r="K53" s="359" t="s">
        <v>98</v>
      </c>
      <c r="M53" t="str">
        <f t="shared" si="16"/>
        <v/>
      </c>
      <c r="N53" t="str">
        <f t="shared" si="17"/>
        <v/>
      </c>
    </row>
    <row r="54" spans="2:19" x14ac:dyDescent="0.2">
      <c r="B54" s="34">
        <v>3</v>
      </c>
      <c r="C54" s="67" t="str">
        <f t="shared" si="18"/>
        <v/>
      </c>
      <c r="D54" s="67" t="str">
        <f t="shared" si="19"/>
        <v/>
      </c>
      <c r="E54" s="369" t="s">
        <v>98</v>
      </c>
      <c r="F54" s="370" t="s">
        <v>98</v>
      </c>
      <c r="I54" s="357" t="s">
        <v>98</v>
      </c>
      <c r="J54" s="358" t="s">
        <v>98</v>
      </c>
      <c r="K54" s="359" t="s">
        <v>98</v>
      </c>
      <c r="M54" t="str">
        <f t="shared" si="16"/>
        <v/>
      </c>
      <c r="N54" t="str">
        <f t="shared" si="17"/>
        <v/>
      </c>
    </row>
    <row r="55" spans="2:19" x14ac:dyDescent="0.2">
      <c r="B55" s="34">
        <v>4</v>
      </c>
      <c r="C55" s="67" t="str">
        <f t="shared" si="18"/>
        <v/>
      </c>
      <c r="D55" s="67" t="str">
        <f t="shared" si="19"/>
        <v/>
      </c>
      <c r="E55" s="369" t="s">
        <v>98</v>
      </c>
      <c r="F55" s="370" t="s">
        <v>98</v>
      </c>
      <c r="I55" s="357" t="s">
        <v>98</v>
      </c>
      <c r="J55" s="358" t="s">
        <v>98</v>
      </c>
      <c r="K55" s="359" t="s">
        <v>98</v>
      </c>
      <c r="M55" t="str">
        <f t="shared" si="16"/>
        <v/>
      </c>
      <c r="N55" t="str">
        <f t="shared" si="17"/>
        <v/>
      </c>
    </row>
    <row r="56" spans="2:19" x14ac:dyDescent="0.2">
      <c r="B56" s="34">
        <v>5</v>
      </c>
      <c r="C56" s="67" t="str">
        <f t="shared" si="18"/>
        <v/>
      </c>
      <c r="D56" s="67" t="str">
        <f t="shared" si="19"/>
        <v/>
      </c>
      <c r="E56" s="369" t="s">
        <v>98</v>
      </c>
      <c r="F56" s="370" t="s">
        <v>98</v>
      </c>
      <c r="I56" s="357" t="s">
        <v>98</v>
      </c>
      <c r="J56" s="358" t="s">
        <v>98</v>
      </c>
      <c r="K56" s="359" t="s">
        <v>98</v>
      </c>
      <c r="M56" t="str">
        <f t="shared" si="16"/>
        <v/>
      </c>
      <c r="N56" t="str">
        <f t="shared" si="17"/>
        <v/>
      </c>
    </row>
    <row r="57" spans="2:19" x14ac:dyDescent="0.2">
      <c r="B57" s="34">
        <v>6</v>
      </c>
      <c r="C57" s="67" t="str">
        <f t="shared" si="18"/>
        <v/>
      </c>
      <c r="D57" s="67" t="str">
        <f t="shared" si="19"/>
        <v/>
      </c>
      <c r="E57" s="369" t="s">
        <v>98</v>
      </c>
      <c r="F57" s="370" t="s">
        <v>98</v>
      </c>
      <c r="I57" s="357" t="s">
        <v>98</v>
      </c>
      <c r="J57" s="358" t="s">
        <v>98</v>
      </c>
      <c r="K57" s="359" t="s">
        <v>98</v>
      </c>
      <c r="M57" t="str">
        <f t="shared" si="16"/>
        <v/>
      </c>
      <c r="N57" t="str">
        <f t="shared" si="17"/>
        <v/>
      </c>
    </row>
    <row r="58" spans="2:19" x14ac:dyDescent="0.2">
      <c r="B58" s="34">
        <v>7</v>
      </c>
      <c r="C58" s="67" t="str">
        <f t="shared" si="18"/>
        <v/>
      </c>
      <c r="D58" s="67" t="str">
        <f t="shared" si="19"/>
        <v/>
      </c>
      <c r="E58" s="369" t="s">
        <v>98</v>
      </c>
      <c r="F58" s="370" t="s">
        <v>98</v>
      </c>
      <c r="I58" s="357" t="s">
        <v>98</v>
      </c>
      <c r="J58" s="358" t="s">
        <v>98</v>
      </c>
      <c r="K58" s="359" t="s">
        <v>98</v>
      </c>
      <c r="M58" t="str">
        <f t="shared" si="16"/>
        <v/>
      </c>
      <c r="N58" t="str">
        <f t="shared" si="17"/>
        <v/>
      </c>
    </row>
    <row r="59" spans="2:19" x14ac:dyDescent="0.2">
      <c r="B59" s="37">
        <v>8</v>
      </c>
      <c r="C59" s="68" t="str">
        <f t="shared" si="18"/>
        <v/>
      </c>
      <c r="D59" s="68" t="str">
        <f t="shared" si="19"/>
        <v/>
      </c>
      <c r="E59" s="371" t="s">
        <v>98</v>
      </c>
      <c r="F59" s="372" t="s">
        <v>98</v>
      </c>
      <c r="I59" s="357" t="s">
        <v>98</v>
      </c>
      <c r="J59" s="358" t="s">
        <v>98</v>
      </c>
      <c r="K59" s="359" t="s">
        <v>98</v>
      </c>
      <c r="M59" t="str">
        <f t="shared" si="16"/>
        <v/>
      </c>
      <c r="N59" t="str">
        <f t="shared" si="17"/>
        <v/>
      </c>
    </row>
    <row r="60" spans="2:19" x14ac:dyDescent="0.2">
      <c r="I60" s="357" t="s">
        <v>98</v>
      </c>
      <c r="J60" s="358" t="s">
        <v>98</v>
      </c>
      <c r="K60" s="359" t="s">
        <v>98</v>
      </c>
    </row>
    <row r="61" spans="2:19" x14ac:dyDescent="0.2">
      <c r="I61" s="357" t="s">
        <v>98</v>
      </c>
      <c r="J61" s="358" t="s">
        <v>98</v>
      </c>
      <c r="K61" s="359" t="s">
        <v>98</v>
      </c>
    </row>
    <row r="62" spans="2:19" x14ac:dyDescent="0.2">
      <c r="B62" s="445"/>
      <c r="C62" s="446"/>
      <c r="D62" s="87" t="s">
        <v>94</v>
      </c>
      <c r="E62" s="389"/>
      <c r="F62" s="29" t="s">
        <v>72</v>
      </c>
      <c r="I62" s="357" t="s">
        <v>98</v>
      </c>
      <c r="J62" s="358" t="s">
        <v>98</v>
      </c>
      <c r="K62" s="359" t="s">
        <v>98</v>
      </c>
    </row>
    <row r="63" spans="2:19" x14ac:dyDescent="0.2">
      <c r="B63" s="75" t="s">
        <v>26</v>
      </c>
      <c r="C63" s="76" t="s">
        <v>23</v>
      </c>
      <c r="D63" s="76" t="s">
        <v>70</v>
      </c>
      <c r="E63" s="77" t="s">
        <v>24</v>
      </c>
      <c r="F63" s="78" t="s">
        <v>27</v>
      </c>
      <c r="I63" s="357" t="s">
        <v>98</v>
      </c>
      <c r="J63" s="358" t="s">
        <v>98</v>
      </c>
      <c r="K63" s="359" t="s">
        <v>98</v>
      </c>
    </row>
    <row r="64" spans="2:19" x14ac:dyDescent="0.2">
      <c r="B64" s="222">
        <v>1</v>
      </c>
      <c r="C64" s="223" t="str">
        <f>M64</f>
        <v/>
      </c>
      <c r="D64" s="223" t="str">
        <f>N64</f>
        <v/>
      </c>
      <c r="E64" s="367" t="s">
        <v>98</v>
      </c>
      <c r="F64" s="368" t="s">
        <v>98</v>
      </c>
      <c r="I64" s="357" t="s">
        <v>98</v>
      </c>
      <c r="J64" s="358" t="s">
        <v>98</v>
      </c>
      <c r="K64" s="359" t="s">
        <v>98</v>
      </c>
      <c r="M64" t="str">
        <f t="shared" ref="M64:M71" si="20">IF(E64&lt;&gt;"",VLOOKUP(E64,$I$4:$K$75,2,FALSE),"")</f>
        <v/>
      </c>
      <c r="N64" t="str">
        <f t="shared" ref="N64:N71" si="21">IF(E64&lt;&gt;"",VLOOKUP(E64,$I$4:$K$75,3,FALSE),"")</f>
        <v/>
      </c>
      <c r="S64" s="353">
        <f>B62</f>
        <v>0</v>
      </c>
    </row>
    <row r="65" spans="2:19" x14ac:dyDescent="0.2">
      <c r="B65" s="34">
        <v>2</v>
      </c>
      <c r="C65" s="67" t="str">
        <f t="shared" ref="C65:C71" si="22">M65</f>
        <v/>
      </c>
      <c r="D65" s="67" t="str">
        <f t="shared" ref="D65:D71" si="23">N65</f>
        <v/>
      </c>
      <c r="E65" s="369" t="s">
        <v>98</v>
      </c>
      <c r="F65" s="370" t="s">
        <v>98</v>
      </c>
      <c r="I65" s="357" t="s">
        <v>98</v>
      </c>
      <c r="J65" s="358" t="s">
        <v>98</v>
      </c>
      <c r="K65" s="359" t="s">
        <v>98</v>
      </c>
      <c r="M65" t="str">
        <f t="shared" si="20"/>
        <v/>
      </c>
      <c r="N65" t="str">
        <f t="shared" si="21"/>
        <v/>
      </c>
    </row>
    <row r="66" spans="2:19" x14ac:dyDescent="0.2">
      <c r="B66" s="34">
        <v>3</v>
      </c>
      <c r="C66" s="67" t="str">
        <f t="shared" si="22"/>
        <v/>
      </c>
      <c r="D66" s="67" t="str">
        <f t="shared" si="23"/>
        <v/>
      </c>
      <c r="E66" s="369" t="s">
        <v>98</v>
      </c>
      <c r="F66" s="370" t="s">
        <v>98</v>
      </c>
      <c r="I66" s="357" t="s">
        <v>98</v>
      </c>
      <c r="J66" s="358" t="s">
        <v>98</v>
      </c>
      <c r="K66" s="359" t="s">
        <v>98</v>
      </c>
      <c r="M66" t="str">
        <f t="shared" si="20"/>
        <v/>
      </c>
      <c r="N66" t="str">
        <f t="shared" si="21"/>
        <v/>
      </c>
    </row>
    <row r="67" spans="2:19" x14ac:dyDescent="0.2">
      <c r="B67" s="34">
        <v>4</v>
      </c>
      <c r="C67" s="67" t="str">
        <f t="shared" si="22"/>
        <v/>
      </c>
      <c r="D67" s="67" t="str">
        <f t="shared" si="23"/>
        <v/>
      </c>
      <c r="E67" s="369" t="s">
        <v>98</v>
      </c>
      <c r="F67" s="370" t="s">
        <v>98</v>
      </c>
      <c r="I67" s="357" t="s">
        <v>98</v>
      </c>
      <c r="J67" s="358" t="s">
        <v>98</v>
      </c>
      <c r="K67" s="359" t="s">
        <v>98</v>
      </c>
      <c r="M67" t="str">
        <f t="shared" si="20"/>
        <v/>
      </c>
      <c r="N67" t="str">
        <f t="shared" si="21"/>
        <v/>
      </c>
    </row>
    <row r="68" spans="2:19" x14ac:dyDescent="0.2">
      <c r="B68" s="34">
        <v>5</v>
      </c>
      <c r="C68" s="67" t="str">
        <f t="shared" si="22"/>
        <v/>
      </c>
      <c r="D68" s="67" t="str">
        <f t="shared" si="23"/>
        <v/>
      </c>
      <c r="E68" s="369" t="s">
        <v>98</v>
      </c>
      <c r="F68" s="370" t="s">
        <v>98</v>
      </c>
      <c r="I68" s="357" t="s">
        <v>98</v>
      </c>
      <c r="J68" s="358" t="s">
        <v>98</v>
      </c>
      <c r="K68" s="359" t="s">
        <v>98</v>
      </c>
      <c r="M68" t="str">
        <f t="shared" si="20"/>
        <v/>
      </c>
      <c r="N68" t="str">
        <f t="shared" si="21"/>
        <v/>
      </c>
    </row>
    <row r="69" spans="2:19" x14ac:dyDescent="0.2">
      <c r="B69" s="34">
        <v>6</v>
      </c>
      <c r="C69" s="67" t="str">
        <f t="shared" si="22"/>
        <v/>
      </c>
      <c r="D69" s="67" t="str">
        <f t="shared" si="23"/>
        <v/>
      </c>
      <c r="E69" s="369" t="s">
        <v>98</v>
      </c>
      <c r="F69" s="370" t="s">
        <v>98</v>
      </c>
      <c r="I69" s="357" t="s">
        <v>98</v>
      </c>
      <c r="J69" s="358" t="s">
        <v>98</v>
      </c>
      <c r="K69" s="359" t="s">
        <v>98</v>
      </c>
      <c r="M69" t="str">
        <f t="shared" si="20"/>
        <v/>
      </c>
      <c r="N69" t="str">
        <f t="shared" si="21"/>
        <v/>
      </c>
    </row>
    <row r="70" spans="2:19" x14ac:dyDescent="0.2">
      <c r="B70" s="34">
        <v>7</v>
      </c>
      <c r="C70" s="67" t="str">
        <f t="shared" si="22"/>
        <v/>
      </c>
      <c r="D70" s="67" t="str">
        <f t="shared" si="23"/>
        <v/>
      </c>
      <c r="E70" s="369" t="s">
        <v>98</v>
      </c>
      <c r="F70" s="370" t="s">
        <v>98</v>
      </c>
      <c r="I70" s="357" t="s">
        <v>98</v>
      </c>
      <c r="J70" s="358" t="s">
        <v>98</v>
      </c>
      <c r="K70" s="359" t="s">
        <v>98</v>
      </c>
      <c r="M70" t="str">
        <f t="shared" si="20"/>
        <v/>
      </c>
      <c r="N70" t="str">
        <f t="shared" si="21"/>
        <v/>
      </c>
    </row>
    <row r="71" spans="2:19" x14ac:dyDescent="0.2">
      <c r="B71" s="37">
        <v>8</v>
      </c>
      <c r="C71" s="68" t="str">
        <f t="shared" si="22"/>
        <v/>
      </c>
      <c r="D71" s="68" t="str">
        <f t="shared" si="23"/>
        <v/>
      </c>
      <c r="E71" s="371" t="s">
        <v>98</v>
      </c>
      <c r="F71" s="372" t="s">
        <v>98</v>
      </c>
      <c r="I71" s="357" t="s">
        <v>98</v>
      </c>
      <c r="J71" s="358" t="s">
        <v>98</v>
      </c>
      <c r="K71" s="359" t="s">
        <v>98</v>
      </c>
      <c r="M71" t="str">
        <f t="shared" si="20"/>
        <v/>
      </c>
      <c r="N71" t="str">
        <f t="shared" si="21"/>
        <v/>
      </c>
    </row>
    <row r="72" spans="2:19" x14ac:dyDescent="0.2">
      <c r="I72" s="357" t="s">
        <v>98</v>
      </c>
      <c r="J72" s="358" t="s">
        <v>98</v>
      </c>
      <c r="K72" s="359" t="s">
        <v>98</v>
      </c>
    </row>
    <row r="73" spans="2:19" x14ac:dyDescent="0.2">
      <c r="I73" s="357" t="s">
        <v>98</v>
      </c>
      <c r="J73" s="358" t="s">
        <v>98</v>
      </c>
      <c r="K73" s="359" t="s">
        <v>98</v>
      </c>
    </row>
    <row r="74" spans="2:19" x14ac:dyDescent="0.2">
      <c r="B74" s="445"/>
      <c r="C74" s="446"/>
      <c r="D74" s="87" t="s">
        <v>94</v>
      </c>
      <c r="E74" s="389"/>
      <c r="F74" s="29" t="s">
        <v>72</v>
      </c>
      <c r="I74" s="357" t="s">
        <v>98</v>
      </c>
      <c r="J74" s="358" t="s">
        <v>98</v>
      </c>
      <c r="K74" s="359" t="s">
        <v>98</v>
      </c>
    </row>
    <row r="75" spans="2:19" x14ac:dyDescent="0.2">
      <c r="B75" s="75" t="s">
        <v>26</v>
      </c>
      <c r="C75" s="76" t="s">
        <v>23</v>
      </c>
      <c r="D75" s="76" t="s">
        <v>70</v>
      </c>
      <c r="E75" s="77" t="s">
        <v>24</v>
      </c>
      <c r="F75" s="78" t="s">
        <v>27</v>
      </c>
      <c r="I75" s="360" t="s">
        <v>98</v>
      </c>
      <c r="J75" s="361" t="s">
        <v>98</v>
      </c>
      <c r="K75" s="362" t="s">
        <v>98</v>
      </c>
    </row>
    <row r="76" spans="2:19" x14ac:dyDescent="0.2">
      <c r="B76" s="222">
        <v>1</v>
      </c>
      <c r="C76" s="223" t="str">
        <f>M76</f>
        <v/>
      </c>
      <c r="D76" s="223" t="str">
        <f>N76</f>
        <v/>
      </c>
      <c r="E76" s="367" t="s">
        <v>98</v>
      </c>
      <c r="F76" s="368" t="s">
        <v>98</v>
      </c>
      <c r="M76" t="str">
        <f t="shared" ref="M76:M83" si="24">IF(E76&lt;&gt;"",VLOOKUP(E76,$I$4:$K$75,2,FALSE),"")</f>
        <v/>
      </c>
      <c r="N76" t="str">
        <f t="shared" ref="N76:N83" si="25">IF(E76&lt;&gt;"",VLOOKUP(E76,$I$4:$K$75,3,FALSE),"")</f>
        <v/>
      </c>
      <c r="S76" s="353">
        <f>B74</f>
        <v>0</v>
      </c>
    </row>
    <row r="77" spans="2:19" x14ac:dyDescent="0.2">
      <c r="B77" s="34">
        <v>2</v>
      </c>
      <c r="C77" s="67" t="str">
        <f t="shared" ref="C77:C83" si="26">M77</f>
        <v/>
      </c>
      <c r="D77" s="67" t="str">
        <f t="shared" ref="D77:D83" si="27">N77</f>
        <v/>
      </c>
      <c r="E77" s="369" t="s">
        <v>98</v>
      </c>
      <c r="F77" s="370" t="s">
        <v>98</v>
      </c>
      <c r="M77" t="str">
        <f t="shared" si="24"/>
        <v/>
      </c>
      <c r="N77" t="str">
        <f t="shared" si="25"/>
        <v/>
      </c>
    </row>
    <row r="78" spans="2:19" x14ac:dyDescent="0.2">
      <c r="B78" s="34">
        <v>3</v>
      </c>
      <c r="C78" s="67" t="str">
        <f t="shared" si="26"/>
        <v/>
      </c>
      <c r="D78" s="67" t="str">
        <f t="shared" si="27"/>
        <v/>
      </c>
      <c r="E78" s="369" t="s">
        <v>98</v>
      </c>
      <c r="F78" s="370" t="s">
        <v>98</v>
      </c>
      <c r="M78" t="str">
        <f t="shared" si="24"/>
        <v/>
      </c>
      <c r="N78" t="str">
        <f t="shared" si="25"/>
        <v/>
      </c>
    </row>
    <row r="79" spans="2:19" x14ac:dyDescent="0.2">
      <c r="B79" s="34">
        <v>4</v>
      </c>
      <c r="C79" s="67" t="str">
        <f t="shared" si="26"/>
        <v/>
      </c>
      <c r="D79" s="67" t="str">
        <f t="shared" si="27"/>
        <v/>
      </c>
      <c r="E79" s="369" t="s">
        <v>98</v>
      </c>
      <c r="F79" s="370" t="s">
        <v>98</v>
      </c>
      <c r="M79" t="str">
        <f t="shared" si="24"/>
        <v/>
      </c>
      <c r="N79" t="str">
        <f t="shared" si="25"/>
        <v/>
      </c>
    </row>
    <row r="80" spans="2:19" x14ac:dyDescent="0.2">
      <c r="B80" s="34">
        <v>5</v>
      </c>
      <c r="C80" s="67" t="str">
        <f t="shared" si="26"/>
        <v/>
      </c>
      <c r="D80" s="67" t="str">
        <f t="shared" si="27"/>
        <v/>
      </c>
      <c r="E80" s="369" t="s">
        <v>98</v>
      </c>
      <c r="F80" s="370" t="s">
        <v>98</v>
      </c>
      <c r="M80" t="str">
        <f t="shared" si="24"/>
        <v/>
      </c>
      <c r="N80" t="str">
        <f t="shared" si="25"/>
        <v/>
      </c>
    </row>
    <row r="81" spans="2:19" x14ac:dyDescent="0.2">
      <c r="B81" s="34">
        <v>6</v>
      </c>
      <c r="C81" s="67" t="str">
        <f t="shared" si="26"/>
        <v/>
      </c>
      <c r="D81" s="67" t="str">
        <f t="shared" si="27"/>
        <v/>
      </c>
      <c r="E81" s="369" t="s">
        <v>98</v>
      </c>
      <c r="F81" s="370" t="s">
        <v>98</v>
      </c>
      <c r="M81" t="str">
        <f t="shared" si="24"/>
        <v/>
      </c>
      <c r="N81" t="str">
        <f t="shared" si="25"/>
        <v/>
      </c>
    </row>
    <row r="82" spans="2:19" x14ac:dyDescent="0.2">
      <c r="B82" s="34">
        <v>7</v>
      </c>
      <c r="C82" s="67" t="str">
        <f t="shared" si="26"/>
        <v/>
      </c>
      <c r="D82" s="67" t="str">
        <f t="shared" si="27"/>
        <v/>
      </c>
      <c r="E82" s="369" t="s">
        <v>98</v>
      </c>
      <c r="F82" s="370" t="s">
        <v>98</v>
      </c>
      <c r="M82" t="str">
        <f t="shared" si="24"/>
        <v/>
      </c>
      <c r="N82" t="str">
        <f t="shared" si="25"/>
        <v/>
      </c>
    </row>
    <row r="83" spans="2:19" x14ac:dyDescent="0.2">
      <c r="B83" s="37">
        <v>8</v>
      </c>
      <c r="C83" s="68" t="str">
        <f t="shared" si="26"/>
        <v/>
      </c>
      <c r="D83" s="68" t="str">
        <f t="shared" si="27"/>
        <v/>
      </c>
      <c r="E83" s="371" t="s">
        <v>98</v>
      </c>
      <c r="F83" s="372" t="s">
        <v>98</v>
      </c>
      <c r="M83" t="str">
        <f t="shared" si="24"/>
        <v/>
      </c>
      <c r="N83" t="str">
        <f t="shared" si="25"/>
        <v/>
      </c>
    </row>
    <row r="86" spans="2:19" x14ac:dyDescent="0.2">
      <c r="B86" s="445"/>
      <c r="C86" s="446"/>
      <c r="D86" s="87" t="s">
        <v>94</v>
      </c>
      <c r="E86" s="389"/>
      <c r="F86" s="29" t="s">
        <v>72</v>
      </c>
    </row>
    <row r="87" spans="2:19" x14ac:dyDescent="0.2">
      <c r="B87" s="75" t="s">
        <v>26</v>
      </c>
      <c r="C87" s="76" t="s">
        <v>23</v>
      </c>
      <c r="D87" s="76" t="s">
        <v>70</v>
      </c>
      <c r="E87" s="77" t="s">
        <v>24</v>
      </c>
      <c r="F87" s="78" t="s">
        <v>27</v>
      </c>
    </row>
    <row r="88" spans="2:19" x14ac:dyDescent="0.2">
      <c r="B88" s="222">
        <v>1</v>
      </c>
      <c r="C88" s="223" t="str">
        <f>M88</f>
        <v/>
      </c>
      <c r="D88" s="223" t="str">
        <f>N88</f>
        <v/>
      </c>
      <c r="E88" s="367" t="s">
        <v>98</v>
      </c>
      <c r="F88" s="368" t="s">
        <v>98</v>
      </c>
      <c r="M88" t="str">
        <f>IF(E88&lt;&gt;"",VLOOKUP(E88,$I$4:$K$43,2,FALSE),"")</f>
        <v/>
      </c>
      <c r="N88" t="str">
        <f>IF(E88&lt;&gt;"",VLOOKUP(E88,$I$4:$K$43,3,FALSE),"")</f>
        <v/>
      </c>
      <c r="S88" s="353">
        <f>B86</f>
        <v>0</v>
      </c>
    </row>
    <row r="89" spans="2:19" x14ac:dyDescent="0.2">
      <c r="B89" s="34">
        <v>2</v>
      </c>
      <c r="C89" s="67" t="str">
        <f t="shared" ref="C89:C95" si="28">M89</f>
        <v/>
      </c>
      <c r="D89" s="67" t="str">
        <f t="shared" ref="D89:D95" si="29">N89</f>
        <v/>
      </c>
      <c r="E89" s="369" t="s">
        <v>98</v>
      </c>
      <c r="F89" s="370" t="s">
        <v>98</v>
      </c>
      <c r="M89" t="str">
        <f t="shared" ref="M89:M95" si="30">IF(E89&lt;&gt;"",VLOOKUP(E89,$I$4:$K$43,2,FALSE),"")</f>
        <v/>
      </c>
      <c r="N89" t="str">
        <f>IF(E89&lt;&gt;"",VLOOKUP(E89,$I$4:$K$43,3,FALSE),"")</f>
        <v/>
      </c>
    </row>
    <row r="90" spans="2:19" x14ac:dyDescent="0.2">
      <c r="B90" s="34">
        <v>3</v>
      </c>
      <c r="C90" s="67" t="str">
        <f t="shared" si="28"/>
        <v/>
      </c>
      <c r="D90" s="67" t="str">
        <f t="shared" si="29"/>
        <v/>
      </c>
      <c r="E90" s="369" t="s">
        <v>98</v>
      </c>
      <c r="F90" s="370" t="s">
        <v>98</v>
      </c>
      <c r="M90" t="str">
        <f t="shared" si="30"/>
        <v/>
      </c>
      <c r="N90" t="str">
        <f t="shared" ref="N90:N95" si="31">IF(E90&lt;&gt;"",VLOOKUP(E90,$I$4:$K$43,3,FALSE),"")</f>
        <v/>
      </c>
    </row>
    <row r="91" spans="2:19" x14ac:dyDescent="0.2">
      <c r="B91" s="34">
        <v>4</v>
      </c>
      <c r="C91" s="67" t="str">
        <f t="shared" si="28"/>
        <v/>
      </c>
      <c r="D91" s="67" t="str">
        <f t="shared" si="29"/>
        <v/>
      </c>
      <c r="E91" s="369" t="s">
        <v>98</v>
      </c>
      <c r="F91" s="370" t="s">
        <v>98</v>
      </c>
      <c r="M91" t="str">
        <f t="shared" si="30"/>
        <v/>
      </c>
      <c r="N91" t="str">
        <f t="shared" si="31"/>
        <v/>
      </c>
    </row>
    <row r="92" spans="2:19" x14ac:dyDescent="0.2">
      <c r="B92" s="34">
        <v>5</v>
      </c>
      <c r="C92" s="67" t="str">
        <f t="shared" si="28"/>
        <v/>
      </c>
      <c r="D92" s="67" t="str">
        <f t="shared" si="29"/>
        <v/>
      </c>
      <c r="E92" s="369" t="s">
        <v>98</v>
      </c>
      <c r="F92" s="370" t="s">
        <v>98</v>
      </c>
      <c r="M92" t="str">
        <f t="shared" si="30"/>
        <v/>
      </c>
      <c r="N92" t="str">
        <f t="shared" si="31"/>
        <v/>
      </c>
    </row>
    <row r="93" spans="2:19" x14ac:dyDescent="0.2">
      <c r="B93" s="34">
        <v>6</v>
      </c>
      <c r="C93" s="67" t="str">
        <f t="shared" si="28"/>
        <v/>
      </c>
      <c r="D93" s="67" t="str">
        <f t="shared" si="29"/>
        <v/>
      </c>
      <c r="E93" s="369" t="s">
        <v>98</v>
      </c>
      <c r="F93" s="370" t="s">
        <v>98</v>
      </c>
      <c r="M93" t="str">
        <f t="shared" si="30"/>
        <v/>
      </c>
      <c r="N93" t="str">
        <f t="shared" si="31"/>
        <v/>
      </c>
    </row>
    <row r="94" spans="2:19" x14ac:dyDescent="0.2">
      <c r="B94" s="34">
        <v>7</v>
      </c>
      <c r="C94" s="67" t="str">
        <f t="shared" si="28"/>
        <v/>
      </c>
      <c r="D94" s="67" t="str">
        <f t="shared" si="29"/>
        <v/>
      </c>
      <c r="E94" s="369" t="s">
        <v>98</v>
      </c>
      <c r="F94" s="370" t="s">
        <v>98</v>
      </c>
      <c r="M94" t="str">
        <f t="shared" si="30"/>
        <v/>
      </c>
      <c r="N94" t="str">
        <f t="shared" si="31"/>
        <v/>
      </c>
    </row>
    <row r="95" spans="2:19" x14ac:dyDescent="0.2">
      <c r="B95" s="37">
        <v>8</v>
      </c>
      <c r="C95" s="68" t="str">
        <f t="shared" si="28"/>
        <v/>
      </c>
      <c r="D95" s="68" t="str">
        <f t="shared" si="29"/>
        <v/>
      </c>
      <c r="E95" s="371" t="s">
        <v>98</v>
      </c>
      <c r="F95" s="372" t="s">
        <v>98</v>
      </c>
      <c r="M95" t="str">
        <f t="shared" si="30"/>
        <v/>
      </c>
      <c r="N95" t="str">
        <f t="shared" si="31"/>
        <v/>
      </c>
    </row>
  </sheetData>
  <sheetProtection algorithmName="SHA-512" hashValue="2cqboLcW9slO334yNPbzgBB46BonfaxPe9uwbYxuWN1HYVSFfOO6vymUzfuZpSB4g2ztzCOKZlNOa6/CPdtCYg==" saltValue="UjPHPJpPBlm4jBESLMRSzA==" spinCount="100000" sheet="1" objects="1" scenarios="1"/>
  <mergeCells count="8">
    <mergeCell ref="B74:C74"/>
    <mergeCell ref="B86:C86"/>
    <mergeCell ref="B2:C2"/>
    <mergeCell ref="B14:C14"/>
    <mergeCell ref="B26:C26"/>
    <mergeCell ref="B38:C38"/>
    <mergeCell ref="B50:C50"/>
    <mergeCell ref="B62:C62"/>
  </mergeCells>
  <conditionalFormatting sqref="C4:C11">
    <cfRule type="cellIs" dxfId="9" priority="14" stopIfTrue="1" operator="equal">
      <formula>0</formula>
    </cfRule>
  </conditionalFormatting>
  <conditionalFormatting sqref="C16:C23">
    <cfRule type="cellIs" dxfId="8" priority="7" stopIfTrue="1" operator="equal">
      <formula>0</formula>
    </cfRule>
  </conditionalFormatting>
  <conditionalFormatting sqref="C28:C35">
    <cfRule type="cellIs" dxfId="7" priority="6" stopIfTrue="1" operator="equal">
      <formula>0</formula>
    </cfRule>
  </conditionalFormatting>
  <conditionalFormatting sqref="C40:C47">
    <cfRule type="cellIs" dxfId="6" priority="5" stopIfTrue="1" operator="equal">
      <formula>0</formula>
    </cfRule>
  </conditionalFormatting>
  <conditionalFormatting sqref="C52:C59">
    <cfRule type="cellIs" dxfId="5" priority="4" stopIfTrue="1" operator="equal">
      <formula>0</formula>
    </cfRule>
  </conditionalFormatting>
  <conditionalFormatting sqref="C64:C71">
    <cfRule type="cellIs" dxfId="4" priority="3" stopIfTrue="1" operator="equal">
      <formula>0</formula>
    </cfRule>
  </conditionalFormatting>
  <conditionalFormatting sqref="C76:C83">
    <cfRule type="cellIs" dxfId="3" priority="2" stopIfTrue="1" operator="equal">
      <formula>0</formula>
    </cfRule>
  </conditionalFormatting>
  <conditionalFormatting sqref="C88:C95">
    <cfRule type="cellIs" dxfId="2" priority="1" stopIfTrue="1" operator="equal">
      <formula>0</formula>
    </cfRule>
  </conditionalFormatting>
  <dataValidations count="4">
    <dataValidation type="list" allowBlank="1" showDropDown="1" showInputMessage="1" showErrorMessage="1" error="You must enter a valid A or B string ID" sqref="E12:E13" xr:uid="{00000000-0002-0000-0900-000000000000}">
      <formula1>$I$46:$W$46</formula1>
    </dataValidation>
    <dataValidation allowBlank="1" showInputMessage="1" showErrorMessage="1" errorTitle="Wind Speed" error="Wind speed must be between -10 and +10 m/s or blank" sqref="B2 B86 B74 B62 B50 B38 B26 B14" xr:uid="{00000000-0002-0000-0900-000001000000}"/>
    <dataValidation type="decimal" allowBlank="1" showInputMessage="1" showErrorMessage="1" errorTitle="Wind Speed" error="Wind speed must be between -10 and +10 m/s or blank" sqref="E2 E14 E26 E38 E50 E62 E74 E86" xr:uid="{00000000-0002-0000-0900-000002000000}">
      <formula1>-10</formula1>
      <formula2>10</formula2>
    </dataValidation>
    <dataValidation type="list" allowBlank="1" showDropDown="1" showErrorMessage="1" errorTitle="Invalid Guest Number" error="Please enter a valid athlete Guest Number" sqref="E4:E11 E16:E23 E28:E35 E40:E47 E52:E59 E64:E71 E76:E83 E88:E95" xr:uid="{00000000-0002-0000-0900-000003000000}">
      <formula1>$I$4:$I$75</formula1>
    </dataValidation>
  </dataValidations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25649" r:id="rId4" name="cmdAddEvent">
          <controlPr defaultSize="0" autoLine="0" r:id="rId5">
            <anchor moveWithCells="1">
              <from>
                <xdr:col>6</xdr:col>
                <xdr:colOff>171450</xdr:colOff>
                <xdr:row>7</xdr:row>
                <xdr:rowOff>104775</xdr:rowOff>
              </from>
              <to>
                <xdr:col>7</xdr:col>
                <xdr:colOff>428625</xdr:colOff>
                <xdr:row>9</xdr:row>
                <xdr:rowOff>28575</xdr:rowOff>
              </to>
            </anchor>
          </controlPr>
        </control>
      </mc:Choice>
      <mc:Fallback>
        <control shapeId="25649" r:id="rId4" name="cmdAddEvent"/>
      </mc:Fallback>
    </mc:AlternateContent>
    <mc:AlternateContent xmlns:mc="http://schemas.openxmlformats.org/markup-compatibility/2006">
      <mc:Choice Requires="x14">
        <control shapeId="25647" r:id="rId6" name="imgSponsor">
          <controlPr defaultSize="0" autoLine="0" r:id="rId7">
            <anchor moveWithCells="1">
              <from>
                <xdr:col>6</xdr:col>
                <xdr:colOff>123825</xdr:colOff>
                <xdr:row>4</xdr:row>
                <xdr:rowOff>95250</xdr:rowOff>
              </from>
              <to>
                <xdr:col>7</xdr:col>
                <xdr:colOff>419100</xdr:colOff>
                <xdr:row>6</xdr:row>
                <xdr:rowOff>104775</xdr:rowOff>
              </to>
            </anchor>
          </controlPr>
        </control>
      </mc:Choice>
      <mc:Fallback>
        <control shapeId="25647" r:id="rId6" name="imgSponsor"/>
      </mc:Fallback>
    </mc:AlternateContent>
    <mc:AlternateContent xmlns:mc="http://schemas.openxmlformats.org/markup-compatibility/2006">
      <mc:Choice Requires="x14">
        <control shapeId="25602" r:id="rId8" name="CommandButton1">
          <controlPr defaultSize="0" autoLine="0" r:id="rId9">
            <anchor moveWithCells="1">
              <from>
                <xdr:col>6</xdr:col>
                <xdr:colOff>171450</xdr:colOff>
                <xdr:row>2</xdr:row>
                <xdr:rowOff>9525</xdr:rowOff>
              </from>
              <to>
                <xdr:col>7</xdr:col>
                <xdr:colOff>428625</xdr:colOff>
                <xdr:row>3</xdr:row>
                <xdr:rowOff>114300</xdr:rowOff>
              </to>
            </anchor>
          </controlPr>
        </control>
      </mc:Choice>
      <mc:Fallback>
        <control shapeId="25602" r:id="rId8" name="CommandButton1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indexed="22"/>
    <pageSetUpPr fitToPage="1"/>
  </sheetPr>
  <dimension ref="B3:J28"/>
  <sheetViews>
    <sheetView showGridLines="0" workbookViewId="0">
      <selection activeCell="D12" sqref="D12"/>
    </sheetView>
  </sheetViews>
  <sheetFormatPr defaultRowHeight="12.75" x14ac:dyDescent="0.2"/>
  <cols>
    <col min="1" max="1" width="2.25" style="16" customWidth="1"/>
    <col min="2" max="2" width="19.375" style="16" customWidth="1"/>
    <col min="3" max="9" width="11.625" style="16" customWidth="1"/>
    <col min="10" max="10" width="11.625" style="16" hidden="1" customWidth="1"/>
    <col min="11" max="16384" width="9" style="16"/>
  </cols>
  <sheetData>
    <row r="3" spans="2:10" s="3" customFormat="1" ht="15.75" customHeight="1" x14ac:dyDescent="0.2">
      <c r="B3" s="5"/>
      <c r="C3" s="12" t="str">
        <f>Master!I3</f>
        <v>Bromsgrove &amp; Redditch AC</v>
      </c>
      <c r="D3" s="12" t="str">
        <f>Master!J3</f>
        <v>Burton AC</v>
      </c>
      <c r="E3" s="12" t="str">
        <f>Master!K3</f>
        <v>Kidderminster &amp; Stourport AC</v>
      </c>
      <c r="F3" s="12" t="str">
        <f>Master!L3</f>
        <v>Newport Harriers</v>
      </c>
      <c r="G3" s="12" t="str">
        <f>Master!M3</f>
        <v>Royal Sutton Coldfield</v>
      </c>
      <c r="H3" s="12" t="str">
        <f>Master!N3</f>
        <v>Solihull &amp; Small Heath AC</v>
      </c>
      <c r="I3" s="12" t="str">
        <f>Master!O3</f>
        <v>Stratford on Avon AC</v>
      </c>
      <c r="J3" s="12" t="str">
        <f>Master!P3</f>
        <v>Team8</v>
      </c>
    </row>
    <row r="4" spans="2:10" s="3" customFormat="1" ht="18.75" customHeight="1" x14ac:dyDescent="0.2">
      <c r="B4" s="5" t="s">
        <v>57</v>
      </c>
      <c r="C4" s="17">
        <v>5</v>
      </c>
      <c r="D4" s="17">
        <v>5</v>
      </c>
      <c r="E4" s="17">
        <v>5</v>
      </c>
      <c r="F4" s="17">
        <v>5</v>
      </c>
      <c r="G4" s="17">
        <v>5</v>
      </c>
      <c r="H4" s="17">
        <v>5</v>
      </c>
      <c r="I4" s="17">
        <v>5</v>
      </c>
      <c r="J4" s="17"/>
    </row>
    <row r="5" spans="2:10" s="3" customFormat="1" ht="18.75" customHeight="1" x14ac:dyDescent="0.2">
      <c r="B5" s="5" t="s">
        <v>58</v>
      </c>
      <c r="C5" s="18">
        <v>0</v>
      </c>
      <c r="D5" s="18">
        <v>5</v>
      </c>
      <c r="E5" s="18">
        <v>5</v>
      </c>
      <c r="F5" s="18">
        <v>5</v>
      </c>
      <c r="G5" s="18">
        <v>5</v>
      </c>
      <c r="H5" s="18">
        <v>5</v>
      </c>
      <c r="I5" s="18">
        <v>5</v>
      </c>
      <c r="J5" s="18"/>
    </row>
    <row r="6" spans="2:10" s="3" customFormat="1" ht="18.75" customHeight="1" x14ac:dyDescent="0.2">
      <c r="B6" s="5" t="s">
        <v>59</v>
      </c>
      <c r="C6" s="23">
        <v>5</v>
      </c>
      <c r="D6" s="23">
        <v>5</v>
      </c>
      <c r="E6" s="23">
        <v>5</v>
      </c>
      <c r="F6" s="23">
        <v>5</v>
      </c>
      <c r="G6" s="23">
        <v>5</v>
      </c>
      <c r="H6" s="23">
        <v>5</v>
      </c>
      <c r="I6" s="23">
        <v>5</v>
      </c>
      <c r="J6" s="23"/>
    </row>
    <row r="7" spans="2:10" s="3" customFormat="1" ht="18.75" hidden="1" customHeight="1" x14ac:dyDescent="0.2">
      <c r="B7" s="5" t="s">
        <v>60</v>
      </c>
      <c r="C7" s="24"/>
      <c r="D7" s="24"/>
      <c r="E7" s="24"/>
      <c r="F7" s="24"/>
      <c r="G7" s="24"/>
      <c r="H7" s="24"/>
      <c r="I7" s="24"/>
      <c r="J7" s="24"/>
    </row>
    <row r="8" spans="2:10" s="3" customFormat="1" ht="18.75" customHeight="1" x14ac:dyDescent="0.2">
      <c r="B8" s="5" t="s">
        <v>61</v>
      </c>
      <c r="C8" s="22"/>
      <c r="D8" s="22"/>
      <c r="E8" s="22"/>
      <c r="F8" s="22"/>
      <c r="G8" s="22"/>
      <c r="H8" s="22"/>
      <c r="I8" s="22"/>
      <c r="J8" s="22"/>
    </row>
    <row r="9" spans="2:10" s="3" customFormat="1" ht="18.75" customHeight="1" x14ac:dyDescent="0.2">
      <c r="B9" s="19" t="s">
        <v>63</v>
      </c>
      <c r="C9" s="4">
        <f>IF(C10=0,"",C10)</f>
        <v>10</v>
      </c>
      <c r="D9" s="4">
        <f t="shared" ref="D9:J9" si="0">IF(D10=0,"",D10)</f>
        <v>15</v>
      </c>
      <c r="E9" s="4">
        <f t="shared" si="0"/>
        <v>15</v>
      </c>
      <c r="F9" s="4">
        <f t="shared" si="0"/>
        <v>15</v>
      </c>
      <c r="G9" s="4">
        <f t="shared" si="0"/>
        <v>15</v>
      </c>
      <c r="H9" s="4">
        <f t="shared" si="0"/>
        <v>15</v>
      </c>
      <c r="I9" s="4">
        <f t="shared" si="0"/>
        <v>15</v>
      </c>
      <c r="J9" s="4" t="str">
        <f t="shared" si="0"/>
        <v/>
      </c>
    </row>
    <row r="10" spans="2:10" s="3" customFormat="1" ht="18.75" hidden="1" customHeight="1" x14ac:dyDescent="0.2">
      <c r="B10" s="27"/>
      <c r="C10" s="28">
        <f>SUM(C4:C8)</f>
        <v>10</v>
      </c>
      <c r="D10" s="28">
        <f t="shared" ref="D10:J10" si="1">SUM(D4:D8)</f>
        <v>15</v>
      </c>
      <c r="E10" s="28">
        <f t="shared" si="1"/>
        <v>15</v>
      </c>
      <c r="F10" s="28">
        <f t="shared" si="1"/>
        <v>15</v>
      </c>
      <c r="G10" s="28">
        <f t="shared" si="1"/>
        <v>15</v>
      </c>
      <c r="H10" s="28">
        <f t="shared" si="1"/>
        <v>15</v>
      </c>
      <c r="I10" s="28">
        <f t="shared" si="1"/>
        <v>15</v>
      </c>
      <c r="J10" s="28">
        <f t="shared" si="1"/>
        <v>0</v>
      </c>
    </row>
    <row r="13" spans="2:10" x14ac:dyDescent="0.2">
      <c r="B13" s="21" t="s">
        <v>62</v>
      </c>
    </row>
    <row r="14" spans="2:10" x14ac:dyDescent="0.2">
      <c r="B14" s="20" t="s">
        <v>25</v>
      </c>
      <c r="C14" s="447" t="s">
        <v>64</v>
      </c>
      <c r="D14" s="448"/>
      <c r="E14" s="448"/>
      <c r="F14" s="448"/>
      <c r="G14" s="448"/>
      <c r="H14" s="448"/>
      <c r="I14" s="449"/>
      <c r="J14" s="363"/>
    </row>
    <row r="15" spans="2:10" x14ac:dyDescent="0.2">
      <c r="B15" s="179"/>
      <c r="C15" s="456"/>
      <c r="D15" s="457"/>
      <c r="E15" s="457"/>
      <c r="F15" s="457"/>
      <c r="G15" s="457"/>
      <c r="H15" s="457"/>
      <c r="I15" s="458"/>
      <c r="J15" s="364"/>
    </row>
    <row r="16" spans="2:10" x14ac:dyDescent="0.2">
      <c r="B16" s="180"/>
      <c r="C16" s="450"/>
      <c r="D16" s="451"/>
      <c r="E16" s="451"/>
      <c r="F16" s="451"/>
      <c r="G16" s="451"/>
      <c r="H16" s="451"/>
      <c r="I16" s="452"/>
      <c r="J16" s="365"/>
    </row>
    <row r="17" spans="2:10" x14ac:dyDescent="0.2">
      <c r="B17" s="180"/>
      <c r="C17" s="450"/>
      <c r="D17" s="451"/>
      <c r="E17" s="451"/>
      <c r="F17" s="451"/>
      <c r="G17" s="451"/>
      <c r="H17" s="451"/>
      <c r="I17" s="452"/>
      <c r="J17" s="365"/>
    </row>
    <row r="18" spans="2:10" x14ac:dyDescent="0.2">
      <c r="B18" s="180"/>
      <c r="C18" s="450"/>
      <c r="D18" s="451"/>
      <c r="E18" s="451"/>
      <c r="F18" s="451"/>
      <c r="G18" s="451"/>
      <c r="H18" s="451"/>
      <c r="I18" s="452"/>
      <c r="J18" s="365"/>
    </row>
    <row r="19" spans="2:10" x14ac:dyDescent="0.2">
      <c r="B19" s="180"/>
      <c r="C19" s="450"/>
      <c r="D19" s="451"/>
      <c r="E19" s="451"/>
      <c r="F19" s="451"/>
      <c r="G19" s="451"/>
      <c r="H19" s="451"/>
      <c r="I19" s="452"/>
      <c r="J19" s="365"/>
    </row>
    <row r="20" spans="2:10" x14ac:dyDescent="0.2">
      <c r="B20" s="180"/>
      <c r="C20" s="450"/>
      <c r="D20" s="451"/>
      <c r="E20" s="451"/>
      <c r="F20" s="451"/>
      <c r="G20" s="451"/>
      <c r="H20" s="451"/>
      <c r="I20" s="452"/>
      <c r="J20" s="365"/>
    </row>
    <row r="21" spans="2:10" x14ac:dyDescent="0.2">
      <c r="B21" s="180"/>
      <c r="C21" s="450"/>
      <c r="D21" s="451"/>
      <c r="E21" s="451"/>
      <c r="F21" s="451"/>
      <c r="G21" s="451"/>
      <c r="H21" s="451"/>
      <c r="I21" s="452"/>
      <c r="J21" s="365"/>
    </row>
    <row r="22" spans="2:10" x14ac:dyDescent="0.2">
      <c r="B22" s="180"/>
      <c r="C22" s="450"/>
      <c r="D22" s="451"/>
      <c r="E22" s="451"/>
      <c r="F22" s="451"/>
      <c r="G22" s="451"/>
      <c r="H22" s="451"/>
      <c r="I22" s="452"/>
      <c r="J22" s="365"/>
    </row>
    <row r="23" spans="2:10" x14ac:dyDescent="0.2">
      <c r="B23" s="180"/>
      <c r="C23" s="450"/>
      <c r="D23" s="451"/>
      <c r="E23" s="451"/>
      <c r="F23" s="451"/>
      <c r="G23" s="451"/>
      <c r="H23" s="451"/>
      <c r="I23" s="452"/>
      <c r="J23" s="365"/>
    </row>
    <row r="24" spans="2:10" x14ac:dyDescent="0.2">
      <c r="B24" s="180"/>
      <c r="C24" s="450"/>
      <c r="D24" s="451"/>
      <c r="E24" s="451"/>
      <c r="F24" s="451"/>
      <c r="G24" s="451"/>
      <c r="H24" s="451"/>
      <c r="I24" s="452"/>
      <c r="J24" s="365"/>
    </row>
    <row r="25" spans="2:10" x14ac:dyDescent="0.2">
      <c r="B25" s="180"/>
      <c r="C25" s="450"/>
      <c r="D25" s="451"/>
      <c r="E25" s="451"/>
      <c r="F25" s="451"/>
      <c r="G25" s="451"/>
      <c r="H25" s="451"/>
      <c r="I25" s="452"/>
      <c r="J25" s="365"/>
    </row>
    <row r="26" spans="2:10" x14ac:dyDescent="0.2">
      <c r="B26" s="180"/>
      <c r="C26" s="450"/>
      <c r="D26" s="451"/>
      <c r="E26" s="451"/>
      <c r="F26" s="451"/>
      <c r="G26" s="451"/>
      <c r="H26" s="451"/>
      <c r="I26" s="452"/>
      <c r="J26" s="365"/>
    </row>
    <row r="27" spans="2:10" x14ac:dyDescent="0.2">
      <c r="B27" s="180"/>
      <c r="C27" s="450"/>
      <c r="D27" s="451"/>
      <c r="E27" s="451"/>
      <c r="F27" s="451"/>
      <c r="G27" s="451"/>
      <c r="H27" s="451"/>
      <c r="I27" s="452"/>
      <c r="J27" s="365"/>
    </row>
    <row r="28" spans="2:10" x14ac:dyDescent="0.2">
      <c r="B28" s="181"/>
      <c r="C28" s="453"/>
      <c r="D28" s="454"/>
      <c r="E28" s="454"/>
      <c r="F28" s="454"/>
      <c r="G28" s="454"/>
      <c r="H28" s="454"/>
      <c r="I28" s="455"/>
      <c r="J28" s="366"/>
    </row>
  </sheetData>
  <sheetProtection password="D857" sheet="1" objects="1" scenarios="1"/>
  <mergeCells count="15">
    <mergeCell ref="C14:I14"/>
    <mergeCell ref="C25:I25"/>
    <mergeCell ref="C26:I26"/>
    <mergeCell ref="C27:I27"/>
    <mergeCell ref="C28:I28"/>
    <mergeCell ref="C15:I15"/>
    <mergeCell ref="C16:I16"/>
    <mergeCell ref="C17:I17"/>
    <mergeCell ref="C18:I18"/>
    <mergeCell ref="C19:I19"/>
    <mergeCell ref="C20:I20"/>
    <mergeCell ref="C21:I21"/>
    <mergeCell ref="C22:I22"/>
    <mergeCell ref="C23:I23"/>
    <mergeCell ref="C24:I24"/>
  </mergeCells>
  <phoneticPr fontId="0" type="noConversion"/>
  <dataValidations count="1">
    <dataValidation type="decimal" allowBlank="1" showInputMessage="1" showErrorMessage="1" errorTitle="Out of Range" error="Points must be between -100 and +100" sqref="C4:J8" xr:uid="{00000000-0002-0000-0A00-000000000000}">
      <formula1>-100</formula1>
      <formula2>100</formula2>
    </dataValidation>
  </dataValidations>
  <pageMargins left="0.75" right="0.75" top="1" bottom="1" header="0.5" footer="0.5"/>
  <pageSetup paperSize="9" orientation="landscape" horizontalDpi="4294967293" verticalDpi="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3700" r:id="rId4" name="imgSponsor">
          <controlPr defaultSize="0" autoLine="0" r:id="rId5">
            <anchor moveWithCells="1">
              <from>
                <xdr:col>4</xdr:col>
                <xdr:colOff>857250</xdr:colOff>
                <xdr:row>29</xdr:row>
                <xdr:rowOff>19050</xdr:rowOff>
              </from>
              <to>
                <xdr:col>6</xdr:col>
                <xdr:colOff>333375</xdr:colOff>
                <xdr:row>32</xdr:row>
                <xdr:rowOff>57150</xdr:rowOff>
              </to>
            </anchor>
          </controlPr>
        </control>
      </mc:Choice>
      <mc:Fallback>
        <control shapeId="23700" r:id="rId4" name="imgSponsor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tabColor indexed="45"/>
  </sheetPr>
  <dimension ref="A5:K44"/>
  <sheetViews>
    <sheetView showGridLines="0" workbookViewId="0">
      <selection activeCell="E33" sqref="E33"/>
    </sheetView>
  </sheetViews>
  <sheetFormatPr defaultRowHeight="12.75" x14ac:dyDescent="0.2"/>
  <cols>
    <col min="1" max="1" width="15" style="1" customWidth="1"/>
    <col min="2" max="2" width="24.125" style="1" customWidth="1"/>
    <col min="3" max="3" width="19.875" style="1" customWidth="1"/>
    <col min="4" max="4" width="10.875" style="1" customWidth="1"/>
    <col min="5" max="5" width="9.75" style="1" customWidth="1"/>
    <col min="6" max="6" width="9.125" style="1" customWidth="1"/>
    <col min="7" max="7" width="5.625" style="1" customWidth="1"/>
    <col min="8" max="8" width="13.875" style="1" hidden="1" customWidth="1"/>
    <col min="9" max="9" width="9" style="1" hidden="1" customWidth="1"/>
    <col min="10" max="10" width="10.375" style="1" hidden="1" customWidth="1"/>
    <col min="11" max="11" width="12.125" style="1" hidden="1" customWidth="1"/>
    <col min="12" max="16384" width="9" style="1"/>
  </cols>
  <sheetData>
    <row r="5" spans="1:11" ht="13.5" customHeight="1" x14ac:dyDescent="0.2">
      <c r="B5" s="94" t="s">
        <v>74</v>
      </c>
    </row>
    <row r="6" spans="1:11" s="91" customFormat="1" ht="13.5" customHeight="1" x14ac:dyDescent="0.2">
      <c r="A6" s="92" t="s">
        <v>74</v>
      </c>
      <c r="B6" s="214" t="s">
        <v>338</v>
      </c>
      <c r="D6" s="309" t="s">
        <v>321</v>
      </c>
      <c r="H6" s="91" t="s">
        <v>96</v>
      </c>
    </row>
    <row r="7" spans="1:11" s="91" customFormat="1" ht="13.5" customHeight="1" x14ac:dyDescent="0.2">
      <c r="A7" s="93" t="s">
        <v>287</v>
      </c>
      <c r="B7" s="213">
        <v>43250.527037037034</v>
      </c>
      <c r="D7" s="310" t="s">
        <v>96</v>
      </c>
      <c r="H7" s="91" t="s">
        <v>97</v>
      </c>
    </row>
    <row r="8" spans="1:11" s="91" customFormat="1" ht="13.5" customHeight="1" x14ac:dyDescent="0.2"/>
    <row r="9" spans="1:11" ht="9.75" customHeight="1" x14ac:dyDescent="0.2">
      <c r="A9" s="64"/>
    </row>
    <row r="10" spans="1:11" x14ac:dyDescent="0.2">
      <c r="B10" s="459" t="s">
        <v>265</v>
      </c>
      <c r="C10" s="459"/>
    </row>
    <row r="11" spans="1:11" x14ac:dyDescent="0.2">
      <c r="A11" s="6"/>
      <c r="B11" s="190" t="s">
        <v>266</v>
      </c>
      <c r="C11" s="7" t="s">
        <v>267</v>
      </c>
      <c r="D11" s="191" t="s">
        <v>328</v>
      </c>
      <c r="E11" s="191" t="s">
        <v>289</v>
      </c>
      <c r="F11" s="191" t="s">
        <v>288</v>
      </c>
      <c r="G11" s="2" t="s">
        <v>46</v>
      </c>
      <c r="J11" s="211" t="s">
        <v>290</v>
      </c>
      <c r="K11" s="212" t="s">
        <v>291</v>
      </c>
    </row>
    <row r="12" spans="1:11" x14ac:dyDescent="0.2">
      <c r="A12" s="229" t="s">
        <v>339</v>
      </c>
      <c r="B12" s="230">
        <v>1</v>
      </c>
      <c r="C12" s="230">
        <v>11</v>
      </c>
      <c r="D12" s="230">
        <v>19</v>
      </c>
      <c r="E12" s="205">
        <v>132</v>
      </c>
      <c r="F12" s="215">
        <v>82</v>
      </c>
      <c r="G12" s="2">
        <f>SUM(E12:F12)</f>
        <v>214</v>
      </c>
      <c r="H12" s="1">
        <f t="shared" ref="H12:H17" si="0">B12</f>
        <v>1</v>
      </c>
      <c r="I12" s="1" t="str">
        <f t="shared" ref="I12:I18" si="1">A12</f>
        <v>Bromsgrove &amp; Redditch AC</v>
      </c>
      <c r="J12" s="208">
        <v>84</v>
      </c>
      <c r="K12" s="186">
        <v>2</v>
      </c>
    </row>
    <row r="13" spans="1:11" x14ac:dyDescent="0.2">
      <c r="A13" s="182" t="s">
        <v>340</v>
      </c>
      <c r="B13" s="192">
        <v>2</v>
      </c>
      <c r="C13" s="192">
        <v>22</v>
      </c>
      <c r="D13" s="192">
        <v>20</v>
      </c>
      <c r="E13" s="206">
        <v>53</v>
      </c>
      <c r="F13" s="216">
        <v>39</v>
      </c>
      <c r="G13" s="2">
        <f t="shared" ref="G13:G19" si="2">SUM(E13:F13)</f>
        <v>92</v>
      </c>
      <c r="H13" s="1">
        <f t="shared" si="0"/>
        <v>2</v>
      </c>
      <c r="I13" s="1" t="str">
        <f t="shared" si="1"/>
        <v>Burton AC</v>
      </c>
      <c r="J13" s="209">
        <v>255</v>
      </c>
      <c r="K13" s="184">
        <v>216</v>
      </c>
    </row>
    <row r="14" spans="1:11" x14ac:dyDescent="0.2">
      <c r="A14" s="182" t="s">
        <v>341</v>
      </c>
      <c r="B14" s="192">
        <v>3</v>
      </c>
      <c r="C14" s="192">
        <v>33</v>
      </c>
      <c r="D14" s="192">
        <v>21</v>
      </c>
      <c r="E14" s="206">
        <v>65</v>
      </c>
      <c r="F14" s="216">
        <v>48</v>
      </c>
      <c r="G14" s="2">
        <f t="shared" si="2"/>
        <v>113</v>
      </c>
      <c r="H14" s="1">
        <f t="shared" si="0"/>
        <v>3</v>
      </c>
      <c r="I14" s="1" t="str">
        <f t="shared" si="1"/>
        <v>Kidderminster &amp; Stourport AC</v>
      </c>
      <c r="J14" s="209">
        <v>356</v>
      </c>
      <c r="K14" s="184">
        <v>308</v>
      </c>
    </row>
    <row r="15" spans="1:11" x14ac:dyDescent="0.2">
      <c r="A15" s="182" t="s">
        <v>342</v>
      </c>
      <c r="B15" s="192">
        <v>4</v>
      </c>
      <c r="C15" s="192">
        <v>44</v>
      </c>
      <c r="D15" s="192">
        <v>22</v>
      </c>
      <c r="E15" s="206">
        <v>99</v>
      </c>
      <c r="F15" s="216">
        <v>89</v>
      </c>
      <c r="G15" s="2">
        <f t="shared" si="2"/>
        <v>188</v>
      </c>
      <c r="H15" s="1">
        <f t="shared" si="0"/>
        <v>4</v>
      </c>
      <c r="I15" s="1" t="str">
        <f t="shared" si="1"/>
        <v>Newport Harriers</v>
      </c>
      <c r="J15" s="209">
        <v>510</v>
      </c>
      <c r="K15" s="184">
        <v>421</v>
      </c>
    </row>
    <row r="16" spans="1:11" x14ac:dyDescent="0.2">
      <c r="A16" s="182" t="s">
        <v>343</v>
      </c>
      <c r="B16" s="192">
        <v>5</v>
      </c>
      <c r="C16" s="192">
        <v>55</v>
      </c>
      <c r="D16" s="192">
        <v>23</v>
      </c>
      <c r="E16" s="206">
        <v>97</v>
      </c>
      <c r="F16" s="216">
        <v>73</v>
      </c>
      <c r="G16" s="2">
        <f t="shared" si="2"/>
        <v>170</v>
      </c>
      <c r="H16" s="1">
        <f t="shared" si="0"/>
        <v>5</v>
      </c>
      <c r="I16" s="1" t="str">
        <f t="shared" si="1"/>
        <v>Royal Sutton Coldfield</v>
      </c>
      <c r="J16" s="209">
        <v>682</v>
      </c>
      <c r="K16" s="184">
        <v>609</v>
      </c>
    </row>
    <row r="17" spans="1:11" x14ac:dyDescent="0.2">
      <c r="A17" s="182" t="s">
        <v>344</v>
      </c>
      <c r="B17" s="192">
        <v>6</v>
      </c>
      <c r="C17" s="192">
        <v>66</v>
      </c>
      <c r="D17" s="192">
        <v>24</v>
      </c>
      <c r="E17" s="206">
        <v>71</v>
      </c>
      <c r="F17" s="216">
        <v>54</v>
      </c>
      <c r="G17" s="2">
        <f t="shared" si="2"/>
        <v>125</v>
      </c>
      <c r="H17" s="1">
        <f t="shared" si="0"/>
        <v>6</v>
      </c>
      <c r="I17" s="1" t="str">
        <f t="shared" si="1"/>
        <v>Solihull &amp; Small Heath AC</v>
      </c>
      <c r="J17" s="209">
        <v>833</v>
      </c>
      <c r="K17" s="184">
        <v>779</v>
      </c>
    </row>
    <row r="18" spans="1:11" x14ac:dyDescent="0.2">
      <c r="A18" s="183" t="s">
        <v>345</v>
      </c>
      <c r="B18" s="193">
        <v>7</v>
      </c>
      <c r="C18" s="193">
        <v>77</v>
      </c>
      <c r="D18" s="193">
        <v>25</v>
      </c>
      <c r="E18" s="207">
        <v>212</v>
      </c>
      <c r="F18" s="217">
        <v>157</v>
      </c>
      <c r="G18" s="2">
        <f t="shared" si="2"/>
        <v>369</v>
      </c>
      <c r="H18" s="1">
        <f>B18</f>
        <v>7</v>
      </c>
      <c r="I18" s="1" t="str">
        <f t="shared" si="1"/>
        <v>Stratford on Avon AC</v>
      </c>
      <c r="J18" s="209">
        <v>1061</v>
      </c>
      <c r="K18" s="184">
        <v>904</v>
      </c>
    </row>
    <row r="19" spans="1:11" hidden="1" x14ac:dyDescent="0.2">
      <c r="A19" s="386" t="s">
        <v>293</v>
      </c>
      <c r="B19" s="385" t="s">
        <v>336</v>
      </c>
      <c r="C19" s="385" t="s">
        <v>336</v>
      </c>
      <c r="D19" s="385" t="s">
        <v>75</v>
      </c>
      <c r="E19" s="387">
        <v>0</v>
      </c>
      <c r="F19" s="388">
        <v>0</v>
      </c>
      <c r="G19" s="2">
        <f t="shared" si="2"/>
        <v>0</v>
      </c>
      <c r="H19" s="1" t="str">
        <f>B19</f>
        <v>.NULL.</v>
      </c>
      <c r="I19" s="1" t="str">
        <f>A19</f>
        <v>Team8</v>
      </c>
      <c r="J19" s="210">
        <v>1</v>
      </c>
      <c r="K19" s="185">
        <v>1</v>
      </c>
    </row>
    <row r="20" spans="1:11" x14ac:dyDescent="0.2">
      <c r="A20" s="31"/>
      <c r="B20" s="30"/>
      <c r="C20" s="30"/>
      <c r="H20" s="1">
        <f t="shared" ref="H20:H26" si="3">C12</f>
        <v>11</v>
      </c>
      <c r="I20" s="1" t="str">
        <f>I12</f>
        <v>Bromsgrove &amp; Redditch AC</v>
      </c>
    </row>
    <row r="21" spans="1:11" x14ac:dyDescent="0.2">
      <c r="H21" s="1">
        <f t="shared" si="3"/>
        <v>22</v>
      </c>
      <c r="I21" s="1" t="str">
        <f t="shared" ref="I21:I27" si="4">I13</f>
        <v>Burton AC</v>
      </c>
    </row>
    <row r="22" spans="1:11" x14ac:dyDescent="0.2">
      <c r="B22" s="460" t="s">
        <v>56</v>
      </c>
      <c r="C22" s="460"/>
      <c r="H22" s="1">
        <f t="shared" si="3"/>
        <v>33</v>
      </c>
      <c r="I22" s="1" t="str">
        <f t="shared" si="4"/>
        <v>Kidderminster &amp; Stourport AC</v>
      </c>
    </row>
    <row r="23" spans="1:11" x14ac:dyDescent="0.2">
      <c r="A23" s="187" t="s">
        <v>28</v>
      </c>
      <c r="B23" s="188" t="s">
        <v>77</v>
      </c>
      <c r="C23" s="189" t="s">
        <v>78</v>
      </c>
      <c r="E23" s="461" t="s">
        <v>337</v>
      </c>
      <c r="F23" s="462"/>
      <c r="H23" s="1">
        <f t="shared" si="3"/>
        <v>44</v>
      </c>
      <c r="I23" s="1" t="str">
        <f t="shared" si="4"/>
        <v>Newport Harriers</v>
      </c>
    </row>
    <row r="24" spans="1:11" x14ac:dyDescent="0.2">
      <c r="A24" s="231">
        <v>1</v>
      </c>
      <c r="B24" s="230">
        <v>10</v>
      </c>
      <c r="C24" s="230">
        <v>8</v>
      </c>
      <c r="E24" s="463"/>
      <c r="F24" s="464"/>
      <c r="H24" s="1">
        <f t="shared" si="3"/>
        <v>55</v>
      </c>
      <c r="I24" s="1" t="str">
        <f t="shared" si="4"/>
        <v>Royal Sutton Coldfield</v>
      </c>
    </row>
    <row r="25" spans="1:11" x14ac:dyDescent="0.2">
      <c r="A25" s="184">
        <v>2</v>
      </c>
      <c r="B25" s="192">
        <v>8</v>
      </c>
      <c r="C25" s="192">
        <v>6</v>
      </c>
      <c r="E25" s="465"/>
      <c r="F25" s="466"/>
      <c r="H25" s="1">
        <f t="shared" si="3"/>
        <v>66</v>
      </c>
      <c r="I25" s="1" t="str">
        <f t="shared" si="4"/>
        <v>Solihull &amp; Small Heath AC</v>
      </c>
    </row>
    <row r="26" spans="1:11" x14ac:dyDescent="0.2">
      <c r="A26" s="184">
        <v>3</v>
      </c>
      <c r="B26" s="192">
        <v>7</v>
      </c>
      <c r="C26" s="192">
        <v>5</v>
      </c>
      <c r="E26" s="465"/>
      <c r="F26" s="466"/>
      <c r="H26" s="1">
        <f t="shared" si="3"/>
        <v>77</v>
      </c>
      <c r="I26" s="1" t="str">
        <f t="shared" si="4"/>
        <v>Stratford on Avon AC</v>
      </c>
    </row>
    <row r="27" spans="1:11" x14ac:dyDescent="0.2">
      <c r="A27" s="184">
        <v>4</v>
      </c>
      <c r="B27" s="192">
        <v>6</v>
      </c>
      <c r="C27" s="192">
        <v>4</v>
      </c>
      <c r="E27" s="467"/>
      <c r="F27" s="468"/>
      <c r="H27" s="1" t="str">
        <f>C19</f>
        <v>.NULL.</v>
      </c>
      <c r="I27" s="1" t="str">
        <f t="shared" si="4"/>
        <v>Team8</v>
      </c>
    </row>
    <row r="28" spans="1:11" x14ac:dyDescent="0.2">
      <c r="A28" s="184">
        <v>5</v>
      </c>
      <c r="B28" s="192">
        <v>5</v>
      </c>
      <c r="C28" s="192">
        <v>3</v>
      </c>
      <c r="F28" s="1" t="s">
        <v>75</v>
      </c>
    </row>
    <row r="29" spans="1:11" x14ac:dyDescent="0.2">
      <c r="A29" s="184">
        <v>6</v>
      </c>
      <c r="B29" s="192">
        <v>4</v>
      </c>
      <c r="C29" s="192">
        <v>2</v>
      </c>
    </row>
    <row r="30" spans="1:11" x14ac:dyDescent="0.2">
      <c r="A30" s="185">
        <v>7</v>
      </c>
      <c r="B30" s="193">
        <v>3</v>
      </c>
      <c r="C30" s="193">
        <v>1</v>
      </c>
    </row>
    <row r="31" spans="1:11" hidden="1" x14ac:dyDescent="0.2">
      <c r="A31" s="384">
        <v>8</v>
      </c>
      <c r="B31" s="385">
        <v>0</v>
      </c>
      <c r="C31" s="385">
        <v>0</v>
      </c>
    </row>
    <row r="34" spans="1:9" x14ac:dyDescent="0.2">
      <c r="A34" s="202" t="s">
        <v>50</v>
      </c>
      <c r="B34" s="198" t="s">
        <v>346</v>
      </c>
    </row>
    <row r="35" spans="1:9" x14ac:dyDescent="0.2">
      <c r="A35" s="203" t="s">
        <v>49</v>
      </c>
      <c r="B35" s="199">
        <v>43253</v>
      </c>
    </row>
    <row r="36" spans="1:9" x14ac:dyDescent="0.2">
      <c r="A36" s="203" t="s">
        <v>51</v>
      </c>
      <c r="B36" s="200" t="s">
        <v>260</v>
      </c>
    </row>
    <row r="37" spans="1:9" x14ac:dyDescent="0.2">
      <c r="A37" s="204" t="s">
        <v>52</v>
      </c>
      <c r="B37" s="201" t="s">
        <v>67</v>
      </c>
    </row>
    <row r="39" spans="1:9" x14ac:dyDescent="0.2">
      <c r="A39" s="6" t="s">
        <v>320</v>
      </c>
      <c r="B39" s="7" t="str">
        <f ca="1">"1 Sep " &amp; YEAR(NOW())-15</f>
        <v>1 Sep 2003</v>
      </c>
    </row>
    <row r="41" spans="1:9" x14ac:dyDescent="0.2">
      <c r="A41" s="202" t="s">
        <v>313</v>
      </c>
      <c r="B41" s="230" t="s">
        <v>34</v>
      </c>
      <c r="I41" s="1" t="s">
        <v>34</v>
      </c>
    </row>
    <row r="42" spans="1:9" x14ac:dyDescent="0.2">
      <c r="A42" s="204" t="s">
        <v>319</v>
      </c>
      <c r="B42" s="193" t="s">
        <v>327</v>
      </c>
      <c r="I42" s="1" t="s">
        <v>314</v>
      </c>
    </row>
    <row r="43" spans="1:9" x14ac:dyDescent="0.2">
      <c r="I43" s="1" t="s">
        <v>73</v>
      </c>
    </row>
    <row r="44" spans="1:9" x14ac:dyDescent="0.2">
      <c r="I44" s="1" t="s">
        <v>327</v>
      </c>
    </row>
  </sheetData>
  <sheetProtection algorithmName="SHA-512" hashValue="IHveqPq5NufpodKdcZyEGX0h4mGfknSQnnPa5UrvtvU2mPQSpihZWKQG0Cu0EL/IHSIy2OODO+ZTebQuQqYmcg==" saltValue="neU55ysuWWTXe/1pnX5wiQ==" spinCount="100000" sheet="1" objects="1" scenarios="1"/>
  <mergeCells count="4">
    <mergeCell ref="B10:C10"/>
    <mergeCell ref="B22:C22"/>
    <mergeCell ref="E23:F23"/>
    <mergeCell ref="E24:F27"/>
  </mergeCells>
  <phoneticPr fontId="0" type="noConversion"/>
  <dataValidations count="4">
    <dataValidation type="list" allowBlank="1" showInputMessage="1" showErrorMessage="1" sqref="D7" xr:uid="{00000000-0002-0000-0B00-000000000000}">
      <formula1>$H$6:$H$7</formula1>
    </dataValidation>
    <dataValidation type="textLength" operator="greaterThan" showInputMessage="1" showErrorMessage="1" errorTitle="Blanks not allowed" error="Blank or Null is not allowed here._x000a__x000a_To Clear this field enter a space character." sqref="A12:D19" xr:uid="{00000000-0002-0000-0B00-000001000000}">
      <formula1>0</formula1>
    </dataValidation>
    <dataValidation type="list" allowBlank="1" showInputMessage="1" showErrorMessage="1" sqref="B41" xr:uid="{00000000-0002-0000-0B00-000002000000}">
      <formula1>$I$41:$I$42</formula1>
    </dataValidation>
    <dataValidation type="list" allowBlank="1" showInputMessage="1" showErrorMessage="1" sqref="B42" xr:uid="{00000000-0002-0000-0B00-000003000000}">
      <formula1>$I$43:$I$44</formula1>
    </dataValidation>
  </dataValidations>
  <pageMargins left="0.75" right="0.75" top="1" bottom="1" header="0.5" footer="0.5"/>
  <pageSetup paperSize="9" orientation="portrait" horizontalDpi="4294967293" r:id="rId1"/>
  <headerFooter alignWithMargins="0"/>
  <ignoredErrors>
    <ignoredError sqref="G12:G18" formulaRange="1"/>
  </ignoredErrors>
  <drawing r:id="rId2"/>
  <legacyDrawing r:id="rId3"/>
  <controls>
    <mc:AlternateContent xmlns:mc="http://schemas.openxmlformats.org/markup-compatibility/2006">
      <mc:Choice Requires="x14">
        <control shapeId="2086" r:id="rId4" name="imgSponsor">
          <controlPr defaultSize="0" autoLine="0" r:id="rId5">
            <anchor moveWithCells="1">
              <from>
                <xdr:col>4</xdr:col>
                <xdr:colOff>133350</xdr:colOff>
                <xdr:row>23</xdr:row>
                <xdr:rowOff>85725</xdr:rowOff>
              </from>
              <to>
                <xdr:col>5</xdr:col>
                <xdr:colOff>552450</xdr:colOff>
                <xdr:row>26</xdr:row>
                <xdr:rowOff>76200</xdr:rowOff>
              </to>
            </anchor>
          </controlPr>
        </control>
      </mc:Choice>
      <mc:Fallback>
        <control shapeId="2086" r:id="rId4" name="imgSponsor"/>
      </mc:Fallback>
    </mc:AlternateContent>
    <mc:AlternateContent xmlns:mc="http://schemas.openxmlformats.org/markup-compatibility/2006">
      <mc:Choice Requires="x14">
        <control shapeId="2085" r:id="rId6" name="cmdSponsor">
          <controlPr defaultSize="0" autoLine="0" r:id="rId7">
            <anchor moveWithCells="1">
              <from>
                <xdr:col>2</xdr:col>
                <xdr:colOff>447675</xdr:colOff>
                <xdr:row>1</xdr:row>
                <xdr:rowOff>85725</xdr:rowOff>
              </from>
              <to>
                <xdr:col>2</xdr:col>
                <xdr:colOff>1333500</xdr:colOff>
                <xdr:row>3</xdr:row>
                <xdr:rowOff>28575</xdr:rowOff>
              </to>
            </anchor>
          </controlPr>
        </control>
      </mc:Choice>
      <mc:Fallback>
        <control shapeId="2085" r:id="rId6" name="cmdSponsor"/>
      </mc:Fallback>
    </mc:AlternateContent>
    <mc:AlternateContent xmlns:mc="http://schemas.openxmlformats.org/markup-compatibility/2006">
      <mc:Choice Requires="x14">
        <control shapeId="2074" r:id="rId8" name="cmdHelp">
          <controlPr defaultSize="0" autoLine="0" r:id="rId9">
            <anchor moveWithCells="1">
              <from>
                <xdr:col>3</xdr:col>
                <xdr:colOff>0</xdr:colOff>
                <xdr:row>1</xdr:row>
                <xdr:rowOff>85725</xdr:rowOff>
              </from>
              <to>
                <xdr:col>4</xdr:col>
                <xdr:colOff>57150</xdr:colOff>
                <xdr:row>3</xdr:row>
                <xdr:rowOff>28575</xdr:rowOff>
              </to>
            </anchor>
          </controlPr>
        </control>
      </mc:Choice>
      <mc:Fallback>
        <control shapeId="2074" r:id="rId8" name="cmdHelp"/>
      </mc:Fallback>
    </mc:AlternateContent>
    <mc:AlternateContent xmlns:mc="http://schemas.openxmlformats.org/markup-compatibility/2006">
      <mc:Choice Requires="x14">
        <control shapeId="2061" r:id="rId10" name="cmdAbout">
          <controlPr defaultSize="0" autoLine="0" r:id="rId11">
            <anchor moveWithCells="1">
              <from>
                <xdr:col>1</xdr:col>
                <xdr:colOff>114300</xdr:colOff>
                <xdr:row>1</xdr:row>
                <xdr:rowOff>85725</xdr:rowOff>
              </from>
              <to>
                <xdr:col>1</xdr:col>
                <xdr:colOff>1000125</xdr:colOff>
                <xdr:row>3</xdr:row>
                <xdr:rowOff>28575</xdr:rowOff>
              </to>
            </anchor>
          </controlPr>
        </control>
      </mc:Choice>
      <mc:Fallback>
        <control shapeId="2061" r:id="rId10" name="cmdAbout"/>
      </mc:Fallback>
    </mc:AlternateContent>
    <mc:AlternateContent xmlns:mc="http://schemas.openxmlformats.org/markup-compatibility/2006">
      <mc:Choice Requires="x14">
        <control shapeId="2053" r:id="rId12" name="cmdUpdate">
          <controlPr defaultSize="0" autoLine="0" r:id="rId13">
            <anchor moveWithCells="1">
              <from>
                <xdr:col>0</xdr:col>
                <xdr:colOff>190500</xdr:colOff>
                <xdr:row>1</xdr:row>
                <xdr:rowOff>85725</xdr:rowOff>
              </from>
              <to>
                <xdr:col>0</xdr:col>
                <xdr:colOff>1076325</xdr:colOff>
                <xdr:row>3</xdr:row>
                <xdr:rowOff>28575</xdr:rowOff>
              </to>
            </anchor>
          </controlPr>
        </control>
      </mc:Choice>
      <mc:Fallback>
        <control shapeId="2053" r:id="rId12" name="cmdUpdate"/>
      </mc:Fallback>
    </mc:AlternateContent>
    <mc:AlternateContent xmlns:mc="http://schemas.openxmlformats.org/markup-compatibility/2006">
      <mc:Choice Requires="x14">
        <control shapeId="2049" r:id="rId14" name="cmdReset">
          <controlPr defaultSize="0" autoLine="0" r:id="rId15">
            <anchor moveWithCells="1">
              <from>
                <xdr:col>1</xdr:col>
                <xdr:colOff>1209675</xdr:colOff>
                <xdr:row>1</xdr:row>
                <xdr:rowOff>85725</xdr:rowOff>
              </from>
              <to>
                <xdr:col>2</xdr:col>
                <xdr:colOff>257175</xdr:colOff>
                <xdr:row>3</xdr:row>
                <xdr:rowOff>28575</xdr:rowOff>
              </to>
            </anchor>
          </controlPr>
        </control>
      </mc:Choice>
      <mc:Fallback>
        <control shapeId="2049" r:id="rId14" name="cmdReset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>
    <tabColor indexed="44"/>
    <pageSetUpPr fitToPage="1"/>
  </sheetPr>
  <dimension ref="A1:G200"/>
  <sheetViews>
    <sheetView showGridLines="0" workbookViewId="0">
      <selection activeCell="L27" sqref="L27"/>
    </sheetView>
  </sheetViews>
  <sheetFormatPr defaultRowHeight="14.25" x14ac:dyDescent="0.2"/>
  <cols>
    <col min="1" max="1" width="2.625" customWidth="1"/>
    <col min="2" max="2" width="9.625" style="174" customWidth="1"/>
    <col min="3" max="3" width="20" style="174" customWidth="1"/>
    <col min="4" max="4" width="10.125" style="174" bestFit="1" customWidth="1"/>
    <col min="5" max="5" width="5.625" style="174" customWidth="1"/>
    <col min="6" max="6" width="5.75" style="174" customWidth="1"/>
    <col min="7" max="7" width="8" style="176" customWidth="1"/>
    <col min="8" max="8" width="10.75" customWidth="1"/>
  </cols>
  <sheetData>
    <row r="1" spans="1:7" ht="13.5" customHeight="1" x14ac:dyDescent="0.25">
      <c r="A1" s="171"/>
      <c r="B1" s="106" t="s">
        <v>326</v>
      </c>
      <c r="C1" s="106"/>
      <c r="D1" s="106"/>
      <c r="E1" s="106"/>
      <c r="F1" s="106"/>
      <c r="G1" s="175"/>
    </row>
    <row r="2" spans="1:7" ht="7.5" customHeight="1" x14ac:dyDescent="0.2">
      <c r="B2" s="29"/>
      <c r="C2" s="29"/>
      <c r="D2" s="29"/>
      <c r="E2" s="29"/>
      <c r="F2" s="29"/>
      <c r="G2" s="108"/>
    </row>
    <row r="3" spans="1:7" ht="13.5" customHeight="1" x14ac:dyDescent="0.25">
      <c r="A3" s="172"/>
      <c r="B3" s="107" t="s">
        <v>28</v>
      </c>
      <c r="C3" s="107" t="s">
        <v>55</v>
      </c>
      <c r="D3" s="107" t="s">
        <v>56</v>
      </c>
      <c r="E3" s="107"/>
      <c r="F3" s="107"/>
      <c r="G3" s="173"/>
    </row>
    <row r="4" spans="1:7" ht="13.5" customHeight="1" x14ac:dyDescent="0.2">
      <c r="A4" s="1"/>
      <c r="B4" s="29">
        <f ca="1">Totals!E45</f>
        <v>1</v>
      </c>
      <c r="C4" s="29" t="str">
        <f ca="1">Totals!F45</f>
        <v>Stratford on Avon AC</v>
      </c>
      <c r="D4" s="29">
        <f ca="1">Totals!H45</f>
        <v>440</v>
      </c>
      <c r="E4" s="29"/>
      <c r="F4" s="29"/>
      <c r="G4" s="108"/>
    </row>
    <row r="5" spans="1:7" ht="13.5" customHeight="1" x14ac:dyDescent="0.2">
      <c r="A5" s="1"/>
      <c r="B5" s="29">
        <f ca="1">Totals!E46</f>
        <v>2</v>
      </c>
      <c r="C5" s="29" t="str">
        <f ca="1">Totals!F46</f>
        <v>Royal Sutton Coldfield</v>
      </c>
      <c r="D5" s="29">
        <f ca="1">Totals!H46</f>
        <v>343</v>
      </c>
      <c r="E5" s="29"/>
      <c r="F5" s="29"/>
      <c r="G5" s="108"/>
    </row>
    <row r="6" spans="1:7" ht="13.5" customHeight="1" x14ac:dyDescent="0.2">
      <c r="A6" s="1"/>
      <c r="B6" s="29">
        <f ca="1">Totals!E47</f>
        <v>3</v>
      </c>
      <c r="C6" s="29" t="str">
        <f ca="1">Totals!F47</f>
        <v>Bromsgrove &amp; Redditch AC</v>
      </c>
      <c r="D6" s="29">
        <f ca="1">Totals!H47</f>
        <v>330</v>
      </c>
      <c r="E6" s="29"/>
      <c r="F6" s="29"/>
      <c r="G6" s="108"/>
    </row>
    <row r="7" spans="1:7" ht="13.5" customHeight="1" x14ac:dyDescent="0.2">
      <c r="A7" s="1"/>
      <c r="B7" s="29">
        <f ca="1">Totals!E48</f>
        <v>4</v>
      </c>
      <c r="C7" s="29" t="str">
        <f ca="1">Totals!F48</f>
        <v>Burton AC</v>
      </c>
      <c r="D7" s="29">
        <f ca="1">Totals!H48</f>
        <v>319</v>
      </c>
      <c r="E7" s="29"/>
      <c r="F7" s="29"/>
      <c r="G7" s="108"/>
    </row>
    <row r="8" spans="1:7" ht="13.5" customHeight="1" x14ac:dyDescent="0.2">
      <c r="A8" s="1"/>
      <c r="B8" s="29">
        <f ca="1">Totals!E49</f>
        <v>5</v>
      </c>
      <c r="C8" s="29" t="str">
        <f ca="1">Totals!F49</f>
        <v>Solihull &amp; Small Heath AC</v>
      </c>
      <c r="D8" s="29">
        <f ca="1">Totals!H49</f>
        <v>284</v>
      </c>
      <c r="E8" s="29"/>
      <c r="F8" s="29"/>
      <c r="G8" s="108"/>
    </row>
    <row r="9" spans="1:7" ht="13.5" customHeight="1" x14ac:dyDescent="0.2">
      <c r="A9" s="1"/>
      <c r="B9" s="29">
        <f ca="1">Totals!E50</f>
        <v>6</v>
      </c>
      <c r="C9" s="29" t="str">
        <f ca="1">Totals!F50</f>
        <v>Newport Harriers</v>
      </c>
      <c r="D9" s="29">
        <f ca="1">Totals!H50</f>
        <v>266</v>
      </c>
      <c r="E9" s="29"/>
      <c r="F9" s="29"/>
      <c r="G9" s="108"/>
    </row>
    <row r="10" spans="1:7" ht="13.5" customHeight="1" x14ac:dyDescent="0.2">
      <c r="A10" s="1"/>
      <c r="B10" s="29">
        <f ca="1">Totals!E51</f>
        <v>7</v>
      </c>
      <c r="C10" s="29" t="str">
        <f ca="1">Totals!F51</f>
        <v>Kidderminster &amp; Stourport AC</v>
      </c>
      <c r="D10" s="29">
        <f ca="1">Totals!H51</f>
        <v>265</v>
      </c>
      <c r="E10" s="29"/>
      <c r="F10" s="29"/>
      <c r="G10" s="108"/>
    </row>
    <row r="11" spans="1:7" ht="13.5" customHeight="1" x14ac:dyDescent="0.2">
      <c r="A11" s="1"/>
      <c r="B11" s="29">
        <f ca="1">Totals!E52</f>
        <v>8</v>
      </c>
      <c r="C11" s="29" t="str">
        <f ca="1">Totals!F52</f>
        <v>Team8</v>
      </c>
      <c r="D11" s="29">
        <f ca="1">Totals!H52</f>
        <v>0</v>
      </c>
      <c r="E11" s="29"/>
      <c r="F11" s="29"/>
      <c r="G11" s="108"/>
    </row>
    <row r="12" spans="1:7" ht="13.5" customHeight="1" x14ac:dyDescent="0.2">
      <c r="A12" s="1"/>
      <c r="B12" s="29"/>
      <c r="C12" s="29"/>
      <c r="D12" s="29"/>
      <c r="E12" s="29"/>
      <c r="F12" s="29"/>
      <c r="G12" s="108"/>
    </row>
    <row r="13" spans="1:7" ht="13.5" customHeight="1" x14ac:dyDescent="0.2">
      <c r="A13" s="1"/>
      <c r="B13" s="29"/>
      <c r="C13" s="29"/>
      <c r="D13" s="29"/>
      <c r="E13" s="29"/>
      <c r="F13" s="29"/>
      <c r="G13" s="108"/>
    </row>
    <row r="14" spans="1:7" ht="13.5" customHeight="1" x14ac:dyDescent="0.2">
      <c r="A14" s="177"/>
      <c r="B14" s="106" t="s">
        <v>322</v>
      </c>
      <c r="C14" s="106"/>
      <c r="D14" s="106"/>
      <c r="E14" s="106"/>
      <c r="F14" s="29"/>
      <c r="G14" s="108"/>
    </row>
    <row r="15" spans="1:7" ht="7.5" customHeight="1" x14ac:dyDescent="0.2">
      <c r="A15" s="177"/>
      <c r="B15" s="106"/>
      <c r="C15" s="106"/>
      <c r="D15" s="106"/>
      <c r="E15" s="106"/>
      <c r="F15" s="29"/>
    </row>
    <row r="16" spans="1:7" ht="13.5" customHeight="1" x14ac:dyDescent="0.2">
      <c r="A16" s="178"/>
      <c r="B16" s="107" t="s">
        <v>28</v>
      </c>
      <c r="C16" s="107" t="s">
        <v>55</v>
      </c>
      <c r="D16" s="107" t="s">
        <v>56</v>
      </c>
      <c r="E16" s="107"/>
      <c r="F16" s="29"/>
    </row>
    <row r="17" spans="1:7" ht="13.5" customHeight="1" x14ac:dyDescent="0.2">
      <c r="A17" s="1"/>
      <c r="B17" s="29">
        <f ca="1">Totals!C58</f>
        <v>1</v>
      </c>
      <c r="C17" s="29" t="str">
        <f ca="1">Totals!D58</f>
        <v>Bromsgrove &amp; Redditch AC</v>
      </c>
      <c r="D17" s="29">
        <f ca="1">Totals!E58</f>
        <v>216</v>
      </c>
      <c r="E17" s="29"/>
      <c r="F17" s="29"/>
    </row>
    <row r="18" spans="1:7" ht="13.5" customHeight="1" x14ac:dyDescent="0.2">
      <c r="A18" s="1"/>
      <c r="B18" s="29">
        <f ca="1">Totals!C59</f>
        <v>2</v>
      </c>
      <c r="C18" s="29" t="str">
        <f ca="1">Totals!D59</f>
        <v>Stratford on Avon AC</v>
      </c>
      <c r="D18" s="29">
        <f ca="1">Totals!E59</f>
        <v>197</v>
      </c>
      <c r="E18" s="29"/>
      <c r="F18" s="29"/>
    </row>
    <row r="19" spans="1:7" ht="13.5" customHeight="1" x14ac:dyDescent="0.2">
      <c r="A19" s="1"/>
      <c r="B19" s="29">
        <f ca="1">Totals!C60</f>
        <v>3</v>
      </c>
      <c r="C19" s="29" t="str">
        <f ca="1">Totals!D60</f>
        <v>Burton AC</v>
      </c>
      <c r="D19" s="29">
        <f ca="1">Totals!E60</f>
        <v>194</v>
      </c>
      <c r="E19" s="29"/>
      <c r="F19" s="29"/>
    </row>
    <row r="20" spans="1:7" ht="13.5" customHeight="1" x14ac:dyDescent="0.2">
      <c r="A20" s="1"/>
      <c r="B20" s="29">
        <f ca="1">Totals!C61</f>
        <v>4</v>
      </c>
      <c r="C20" s="29" t="str">
        <f ca="1">Totals!D61</f>
        <v>Newport Harriers</v>
      </c>
      <c r="D20" s="29">
        <f ca="1">Totals!E61</f>
        <v>164</v>
      </c>
      <c r="E20" s="29"/>
    </row>
    <row r="21" spans="1:7" ht="13.5" customHeight="1" x14ac:dyDescent="0.2">
      <c r="A21" s="1"/>
      <c r="B21" s="29">
        <f ca="1">Totals!C62</f>
        <v>5</v>
      </c>
      <c r="C21" s="29" t="str">
        <f ca="1">Totals!D62</f>
        <v>Royal Sutton Coldfield</v>
      </c>
      <c r="D21" s="29">
        <f ca="1">Totals!E62</f>
        <v>144</v>
      </c>
      <c r="E21" s="29"/>
      <c r="F21" s="29"/>
    </row>
    <row r="22" spans="1:7" ht="13.5" customHeight="1" x14ac:dyDescent="0.2">
      <c r="A22" s="1"/>
      <c r="B22" s="29">
        <f ca="1">Totals!C63</f>
        <v>6</v>
      </c>
      <c r="C22" s="29" t="str">
        <f ca="1">Totals!D63</f>
        <v>Kidderminster &amp; Stourport AC</v>
      </c>
      <c r="D22" s="29">
        <f ca="1">Totals!E63</f>
        <v>120</v>
      </c>
      <c r="E22" s="29"/>
      <c r="F22" s="29"/>
      <c r="G22" s="108"/>
    </row>
    <row r="23" spans="1:7" ht="13.5" customHeight="1" x14ac:dyDescent="0.2">
      <c r="A23" s="1"/>
      <c r="B23" s="29">
        <f ca="1">Totals!C64</f>
        <v>7</v>
      </c>
      <c r="C23" s="29" t="str">
        <f ca="1">Totals!D64</f>
        <v>Solihull &amp; Small Heath AC</v>
      </c>
      <c r="D23" s="29">
        <f ca="1">Totals!E64</f>
        <v>103</v>
      </c>
      <c r="E23" s="29"/>
      <c r="F23" s="29"/>
      <c r="G23" s="108"/>
    </row>
    <row r="24" spans="1:7" ht="13.5" customHeight="1" x14ac:dyDescent="0.2">
      <c r="A24" s="1"/>
      <c r="B24" s="29">
        <f>Totals!C65</f>
        <v>0</v>
      </c>
      <c r="C24" s="29">
        <f>Totals!D65</f>
        <v>0</v>
      </c>
      <c r="D24" s="29">
        <f>Totals!E65</f>
        <v>0</v>
      </c>
      <c r="E24" s="29"/>
      <c r="F24" s="29"/>
      <c r="G24" s="108"/>
    </row>
    <row r="25" spans="1:7" ht="13.5" customHeight="1" x14ac:dyDescent="0.2">
      <c r="A25" s="1"/>
      <c r="B25" s="29"/>
      <c r="C25" s="29"/>
      <c r="D25" s="29"/>
      <c r="E25" s="29"/>
      <c r="F25" s="107"/>
      <c r="G25" s="108"/>
    </row>
    <row r="26" spans="1:7" ht="13.5" customHeight="1" x14ac:dyDescent="0.2">
      <c r="A26" s="1"/>
      <c r="B26" s="29"/>
      <c r="C26" s="29"/>
      <c r="D26" s="29"/>
      <c r="E26" s="29"/>
      <c r="F26" s="29"/>
      <c r="G26" s="108"/>
    </row>
    <row r="27" spans="1:7" ht="13.5" customHeight="1" x14ac:dyDescent="0.2">
      <c r="A27" s="177"/>
      <c r="B27" s="106" t="s">
        <v>323</v>
      </c>
      <c r="C27" s="106"/>
      <c r="D27" s="106"/>
      <c r="E27" s="106"/>
      <c r="F27" s="29"/>
      <c r="G27" s="108"/>
    </row>
    <row r="28" spans="1:7" ht="6" customHeight="1" x14ac:dyDescent="0.2">
      <c r="A28" s="177"/>
      <c r="B28" s="106"/>
      <c r="C28" s="106"/>
      <c r="D28" s="106"/>
      <c r="E28" s="106"/>
      <c r="F28" s="29"/>
    </row>
    <row r="29" spans="1:7" ht="13.5" customHeight="1" x14ac:dyDescent="0.2">
      <c r="A29" s="178"/>
      <c r="B29" s="107" t="s">
        <v>28</v>
      </c>
      <c r="C29" s="107" t="s">
        <v>55</v>
      </c>
      <c r="D29" s="107" t="s">
        <v>56</v>
      </c>
      <c r="E29" s="107"/>
      <c r="F29" s="29"/>
    </row>
    <row r="30" spans="1:7" ht="13.5" customHeight="1" x14ac:dyDescent="0.2">
      <c r="A30" s="1"/>
      <c r="B30" s="29">
        <f ca="1">Totals!G58</f>
        <v>1</v>
      </c>
      <c r="C30" s="29" t="str">
        <f ca="1">Totals!H58</f>
        <v>Stratford on Avon AC</v>
      </c>
      <c r="D30" s="29">
        <f ca="1">Totals!I58</f>
        <v>228</v>
      </c>
      <c r="E30" s="29"/>
      <c r="F30" s="29"/>
    </row>
    <row r="31" spans="1:7" ht="13.5" customHeight="1" x14ac:dyDescent="0.2">
      <c r="A31" s="1"/>
      <c r="B31" s="29">
        <f ca="1">Totals!G59</f>
        <v>2</v>
      </c>
      <c r="C31" s="29" t="str">
        <f ca="1">Totals!H59</f>
        <v>Royal Sutton Coldfield</v>
      </c>
      <c r="D31" s="29">
        <f ca="1">Totals!I59</f>
        <v>184</v>
      </c>
      <c r="E31" s="29"/>
      <c r="F31" s="29"/>
    </row>
    <row r="32" spans="1:7" ht="13.5" customHeight="1" x14ac:dyDescent="0.2">
      <c r="A32" s="1"/>
      <c r="B32" s="29">
        <f ca="1">Totals!G60</f>
        <v>3</v>
      </c>
      <c r="C32" s="29" t="str">
        <f ca="1">Totals!H60</f>
        <v>Solihull &amp; Small Heath AC</v>
      </c>
      <c r="D32" s="29">
        <f ca="1">Totals!I60</f>
        <v>166</v>
      </c>
      <c r="E32" s="29"/>
      <c r="F32" s="29"/>
    </row>
    <row r="33" spans="1:7" ht="13.5" customHeight="1" x14ac:dyDescent="0.2">
      <c r="A33" s="1"/>
      <c r="B33" s="29">
        <f ca="1">Totals!G61</f>
        <v>4</v>
      </c>
      <c r="C33" s="29" t="str">
        <f ca="1">Totals!H61</f>
        <v>Kidderminster &amp; Stourport AC</v>
      </c>
      <c r="D33" s="29">
        <f ca="1">Totals!I61</f>
        <v>130</v>
      </c>
      <c r="E33" s="29"/>
    </row>
    <row r="34" spans="1:7" ht="13.5" customHeight="1" x14ac:dyDescent="0.2">
      <c r="A34" s="1"/>
      <c r="B34" s="29">
        <f ca="1">Totals!G62</f>
        <v>5</v>
      </c>
      <c r="C34" s="29" t="str">
        <f ca="1">Totals!H62</f>
        <v>Burton AC</v>
      </c>
      <c r="D34" s="29">
        <f ca="1">Totals!I62</f>
        <v>110</v>
      </c>
      <c r="E34" s="29"/>
      <c r="F34" s="29"/>
    </row>
    <row r="35" spans="1:7" ht="13.5" customHeight="1" x14ac:dyDescent="0.2">
      <c r="A35" s="1"/>
      <c r="B35" s="29">
        <f ca="1">Totals!G63</f>
        <v>6</v>
      </c>
      <c r="C35" s="29" t="str">
        <f ca="1">Totals!H63</f>
        <v>Bromsgrove &amp; Redditch AC</v>
      </c>
      <c r="D35" s="29">
        <f ca="1">Totals!I63</f>
        <v>104</v>
      </c>
      <c r="E35" s="29"/>
      <c r="F35" s="29"/>
      <c r="G35" s="108"/>
    </row>
    <row r="36" spans="1:7" ht="13.5" customHeight="1" x14ac:dyDescent="0.2">
      <c r="A36" s="1"/>
      <c r="B36" s="29">
        <f ca="1">Totals!G64</f>
        <v>7</v>
      </c>
      <c r="C36" s="29" t="str">
        <f ca="1">Totals!H64</f>
        <v>Newport Harriers</v>
      </c>
      <c r="D36" s="29">
        <f ca="1">Totals!I64</f>
        <v>87</v>
      </c>
      <c r="E36" s="29"/>
      <c r="F36" s="29"/>
      <c r="G36" s="108"/>
    </row>
    <row r="37" spans="1:7" ht="13.5" customHeight="1" x14ac:dyDescent="0.2">
      <c r="A37" s="1"/>
      <c r="B37" s="29">
        <f>Totals!G65</f>
        <v>0</v>
      </c>
      <c r="C37" s="29">
        <f>Totals!H65</f>
        <v>0</v>
      </c>
      <c r="D37" s="29">
        <f>Totals!I65</f>
        <v>0</v>
      </c>
      <c r="E37" s="29"/>
      <c r="F37" s="29"/>
      <c r="G37" s="108"/>
    </row>
    <row r="38" spans="1:7" ht="13.5" customHeight="1" x14ac:dyDescent="0.2">
      <c r="A38" s="1"/>
      <c r="B38" s="29"/>
      <c r="C38" s="29"/>
      <c r="D38" s="29"/>
      <c r="E38" s="29"/>
      <c r="F38" s="107"/>
      <c r="G38" s="108"/>
    </row>
    <row r="39" spans="1:7" ht="13.5" customHeight="1" x14ac:dyDescent="0.2">
      <c r="A39" s="1"/>
      <c r="B39" s="29"/>
      <c r="C39" s="29"/>
      <c r="D39" s="29"/>
      <c r="E39" s="29"/>
      <c r="F39" s="29"/>
    </row>
    <row r="40" spans="1:7" ht="13.5" customHeight="1" x14ac:dyDescent="0.2">
      <c r="A40" s="177"/>
      <c r="B40" s="106" t="s">
        <v>324</v>
      </c>
      <c r="C40" s="106"/>
      <c r="D40" s="106"/>
      <c r="E40" s="106"/>
    </row>
    <row r="41" spans="1:7" ht="7.5" customHeight="1" x14ac:dyDescent="0.2"/>
    <row r="42" spans="1:7" ht="13.5" customHeight="1" x14ac:dyDescent="0.25">
      <c r="A42" s="172"/>
      <c r="B42" s="107"/>
      <c r="C42" s="107" t="s">
        <v>325</v>
      </c>
      <c r="D42" s="107" t="s">
        <v>56</v>
      </c>
      <c r="E42" s="107"/>
      <c r="F42" s="29"/>
    </row>
    <row r="43" spans="1:7" ht="13.5" customHeight="1" x14ac:dyDescent="0.2">
      <c r="A43" s="1"/>
      <c r="B43" s="29"/>
      <c r="C43" s="29" t="str">
        <f ca="1">'Print Scores'!C4</f>
        <v>Stratford on Avon AC</v>
      </c>
      <c r="D43" s="29">
        <f ca="1">HLOOKUP(C43,Officials!$C$3:$J$9,7,FALSE)</f>
        <v>15</v>
      </c>
      <c r="E43" s="29"/>
      <c r="F43" s="29"/>
      <c r="G43" s="108"/>
    </row>
    <row r="44" spans="1:7" ht="13.5" customHeight="1" x14ac:dyDescent="0.2">
      <c r="A44" s="1"/>
      <c r="B44" s="29"/>
      <c r="C44" s="29" t="str">
        <f ca="1">'Print Scores'!C5</f>
        <v>Royal Sutton Coldfield</v>
      </c>
      <c r="D44" s="29">
        <f ca="1">HLOOKUP(C44,Officials!$C$3:$J$9,7,FALSE)</f>
        <v>15</v>
      </c>
      <c r="E44" s="29"/>
      <c r="F44" s="107"/>
      <c r="G44" s="108"/>
    </row>
    <row r="45" spans="1:7" ht="13.5" customHeight="1" x14ac:dyDescent="0.2">
      <c r="A45" s="1"/>
      <c r="B45" s="29"/>
      <c r="C45" s="29" t="str">
        <f ca="1">'Print Scores'!C6</f>
        <v>Bromsgrove &amp; Redditch AC</v>
      </c>
      <c r="D45" s="29">
        <f ca="1">HLOOKUP(C45,Officials!$C$3:$J$9,7,FALSE)</f>
        <v>10</v>
      </c>
      <c r="E45" s="29"/>
      <c r="F45" s="29"/>
      <c r="G45" s="108"/>
    </row>
    <row r="46" spans="1:7" ht="13.5" customHeight="1" x14ac:dyDescent="0.2">
      <c r="A46" s="1"/>
      <c r="B46" s="29"/>
      <c r="C46" s="29" t="str">
        <f ca="1">'Print Scores'!C7</f>
        <v>Burton AC</v>
      </c>
      <c r="D46" s="29">
        <f ca="1">HLOOKUP(C46,Officials!$C$3:$J$9,7,FALSE)</f>
        <v>15</v>
      </c>
      <c r="E46" s="29"/>
      <c r="F46" s="29"/>
      <c r="G46" s="108"/>
    </row>
    <row r="47" spans="1:7" ht="13.5" customHeight="1" x14ac:dyDescent="0.2">
      <c r="A47" s="1"/>
      <c r="B47" s="29"/>
      <c r="C47" s="29" t="str">
        <f ca="1">'Print Scores'!C8</f>
        <v>Solihull &amp; Small Heath AC</v>
      </c>
      <c r="D47" s="29">
        <f ca="1">HLOOKUP(C47,Officials!$C$3:$J$9,7,FALSE)</f>
        <v>15</v>
      </c>
      <c r="E47" s="29"/>
      <c r="F47" s="29"/>
      <c r="G47" s="108"/>
    </row>
    <row r="48" spans="1:7" ht="13.5" customHeight="1" x14ac:dyDescent="0.2">
      <c r="A48" s="1"/>
      <c r="B48" s="29"/>
      <c r="C48" s="29" t="str">
        <f ca="1">'Print Scores'!C9</f>
        <v>Newport Harriers</v>
      </c>
      <c r="D48" s="29">
        <f ca="1">HLOOKUP(C48,Officials!$C$3:$J$9,7,FALSE)</f>
        <v>15</v>
      </c>
      <c r="E48" s="29"/>
      <c r="F48" s="29"/>
      <c r="G48" s="108"/>
    </row>
    <row r="49" spans="1:7" ht="13.5" customHeight="1" x14ac:dyDescent="0.2">
      <c r="A49" s="1"/>
      <c r="B49" s="29"/>
      <c r="C49" s="29" t="str">
        <f ca="1">'Print Scores'!C10</f>
        <v>Kidderminster &amp; Stourport AC</v>
      </c>
      <c r="D49" s="29">
        <f ca="1">HLOOKUP(C49,Officials!$C$3:$J$9,7,FALSE)</f>
        <v>15</v>
      </c>
      <c r="E49" s="29"/>
      <c r="F49" s="29"/>
      <c r="G49" s="108"/>
    </row>
    <row r="50" spans="1:7" ht="13.5" customHeight="1" x14ac:dyDescent="0.2">
      <c r="A50" s="1"/>
      <c r="B50" s="29"/>
      <c r="C50" s="29" t="str">
        <f ca="1">'Print Scores'!C11</f>
        <v>Team8</v>
      </c>
      <c r="D50" s="29" t="str">
        <f ca="1">HLOOKUP(C50,Officials!$C$3:$J$9,7,FALSE)</f>
        <v/>
      </c>
      <c r="E50" s="29"/>
      <c r="F50" s="29"/>
      <c r="G50" s="108"/>
    </row>
    <row r="51" spans="1:7" ht="13.5" customHeight="1" x14ac:dyDescent="0.2">
      <c r="A51" s="1"/>
      <c r="B51" s="29"/>
      <c r="C51" s="29"/>
      <c r="D51" s="29"/>
      <c r="E51" s="29"/>
    </row>
    <row r="52" spans="1:7" ht="13.5" customHeight="1" x14ac:dyDescent="0.2">
      <c r="A52" s="1"/>
      <c r="B52" s="29"/>
      <c r="C52" s="29"/>
      <c r="D52" s="29"/>
      <c r="E52" s="29"/>
    </row>
    <row r="53" spans="1:7" ht="13.5" customHeight="1" x14ac:dyDescent="0.2">
      <c r="A53" s="177"/>
      <c r="B53" s="29" t="str">
        <f ca="1">Totals!F54</f>
        <v>Match Position after 37 Events</v>
      </c>
      <c r="C53" s="106"/>
      <c r="D53" s="106"/>
      <c r="E53" s="106"/>
      <c r="F53" s="29"/>
    </row>
    <row r="54" spans="1:7" ht="7.5" customHeight="1" x14ac:dyDescent="0.2">
      <c r="A54" s="1"/>
      <c r="B54" s="29"/>
      <c r="C54" s="29"/>
      <c r="D54" s="29"/>
      <c r="E54" s="29"/>
      <c r="F54" s="29"/>
    </row>
    <row r="55" spans="1:7" ht="13.5" customHeight="1" x14ac:dyDescent="0.25">
      <c r="A55" s="172"/>
      <c r="B55" s="107"/>
      <c r="C55" s="107"/>
      <c r="D55" s="107"/>
      <c r="E55" s="107"/>
      <c r="F55" s="107"/>
    </row>
    <row r="56" spans="1:7" ht="13.5" customHeight="1" x14ac:dyDescent="0.2">
      <c r="A56" s="1"/>
      <c r="B56" s="29"/>
      <c r="C56" s="29"/>
      <c r="D56" s="29"/>
      <c r="E56" s="29"/>
      <c r="F56" s="29"/>
    </row>
    <row r="57" spans="1:7" ht="13.5" customHeight="1" x14ac:dyDescent="0.2">
      <c r="A57" s="1"/>
      <c r="B57" s="29"/>
      <c r="C57" s="29"/>
      <c r="D57" s="29"/>
      <c r="E57" s="29"/>
      <c r="F57" s="29"/>
    </row>
    <row r="58" spans="1:7" ht="13.5" customHeight="1" x14ac:dyDescent="0.2">
      <c r="A58" s="1"/>
      <c r="B58" s="29"/>
      <c r="C58" s="29"/>
      <c r="D58" s="29"/>
      <c r="E58" s="29"/>
      <c r="F58" s="29"/>
    </row>
    <row r="59" spans="1:7" ht="13.5" customHeight="1" x14ac:dyDescent="0.2">
      <c r="A59" s="1"/>
      <c r="B59" s="29"/>
      <c r="C59" s="29"/>
      <c r="D59" s="29"/>
      <c r="E59" s="29"/>
      <c r="F59" s="29"/>
    </row>
    <row r="60" spans="1:7" ht="13.5" customHeight="1" x14ac:dyDescent="0.2">
      <c r="A60" s="1"/>
      <c r="B60" s="29"/>
      <c r="C60" s="29"/>
      <c r="D60" s="29"/>
      <c r="E60" s="29"/>
    </row>
    <row r="61" spans="1:7" ht="13.5" customHeight="1" x14ac:dyDescent="0.2">
      <c r="A61" s="1"/>
      <c r="B61" s="29"/>
      <c r="C61" s="29"/>
      <c r="D61" s="29"/>
      <c r="E61" s="29"/>
    </row>
    <row r="62" spans="1:7" x14ac:dyDescent="0.2">
      <c r="A62" s="1"/>
      <c r="B62" s="29"/>
      <c r="C62" s="29"/>
      <c r="D62" s="29"/>
      <c r="E62" s="29"/>
      <c r="F62" s="29"/>
    </row>
    <row r="63" spans="1:7" ht="13.5" customHeight="1" x14ac:dyDescent="0.2">
      <c r="A63" s="1"/>
      <c r="B63" s="29"/>
      <c r="C63" s="29"/>
      <c r="D63" s="29"/>
      <c r="E63" s="29"/>
      <c r="F63" s="29"/>
      <c r="G63" s="108"/>
    </row>
    <row r="64" spans="1:7" ht="13.5" customHeight="1" x14ac:dyDescent="0.2">
      <c r="A64" s="177"/>
      <c r="B64" s="106"/>
      <c r="C64" s="106"/>
      <c r="D64" s="106"/>
      <c r="E64" s="106"/>
      <c r="F64" s="107"/>
      <c r="G64" s="108"/>
    </row>
    <row r="65" spans="1:7" ht="7.5" customHeight="1" x14ac:dyDescent="0.2">
      <c r="A65" s="1"/>
      <c r="B65" s="29"/>
      <c r="C65" s="29"/>
      <c r="D65" s="29"/>
      <c r="E65" s="29"/>
      <c r="F65" s="29"/>
      <c r="G65" s="108"/>
    </row>
    <row r="66" spans="1:7" ht="13.5" customHeight="1" x14ac:dyDescent="0.2">
      <c r="A66" s="178"/>
      <c r="B66" s="107"/>
      <c r="C66" s="107"/>
      <c r="D66" s="107"/>
      <c r="E66" s="107"/>
      <c r="F66" s="29"/>
      <c r="G66" s="108"/>
    </row>
    <row r="67" spans="1:7" ht="13.5" customHeight="1" x14ac:dyDescent="0.2">
      <c r="A67" s="1"/>
      <c r="B67" s="29"/>
      <c r="C67" s="29"/>
      <c r="D67" s="29"/>
      <c r="E67" s="29"/>
      <c r="F67" s="29"/>
      <c r="G67" s="108"/>
    </row>
    <row r="68" spans="1:7" ht="13.5" customHeight="1" x14ac:dyDescent="0.2">
      <c r="A68" s="1"/>
      <c r="B68" s="29"/>
      <c r="C68" s="29"/>
      <c r="D68" s="29"/>
      <c r="E68" s="29"/>
      <c r="F68" s="29"/>
      <c r="G68" s="108"/>
    </row>
    <row r="69" spans="1:7" ht="13.5" customHeight="1" x14ac:dyDescent="0.2">
      <c r="A69" s="1"/>
      <c r="B69" s="29"/>
      <c r="C69" s="29"/>
      <c r="D69" s="29"/>
      <c r="E69" s="29"/>
    </row>
    <row r="70" spans="1:7" ht="13.5" customHeight="1" x14ac:dyDescent="0.2">
      <c r="A70" s="1"/>
      <c r="B70" s="29"/>
      <c r="C70" s="29"/>
      <c r="D70" s="29"/>
      <c r="E70" s="29"/>
    </row>
    <row r="71" spans="1:7" ht="13.5" customHeight="1" x14ac:dyDescent="0.2">
      <c r="A71" s="1"/>
      <c r="B71" s="29"/>
      <c r="C71" s="29"/>
      <c r="D71" s="29"/>
      <c r="E71" s="29"/>
      <c r="F71" s="29"/>
    </row>
    <row r="72" spans="1:7" ht="13.5" customHeight="1" x14ac:dyDescent="0.2">
      <c r="A72" s="1"/>
      <c r="B72" s="29"/>
      <c r="C72" s="29"/>
      <c r="D72" s="29"/>
      <c r="E72" s="29"/>
      <c r="F72" s="29"/>
    </row>
    <row r="73" spans="1:7" ht="13.5" customHeight="1" x14ac:dyDescent="0.2">
      <c r="A73" s="1"/>
      <c r="B73" s="29"/>
      <c r="C73" s="29"/>
      <c r="D73" s="29"/>
      <c r="E73" s="29"/>
      <c r="F73" s="107"/>
    </row>
    <row r="74" spans="1:7" ht="13.5" customHeight="1" x14ac:dyDescent="0.2">
      <c r="A74" s="1"/>
      <c r="B74" s="29"/>
      <c r="C74" s="29"/>
      <c r="D74" s="29"/>
      <c r="E74" s="29"/>
      <c r="F74" s="29"/>
    </row>
    <row r="75" spans="1:7" ht="13.5" customHeight="1" x14ac:dyDescent="0.2">
      <c r="A75" s="177"/>
      <c r="B75" s="106"/>
      <c r="C75" s="106"/>
      <c r="D75" s="106"/>
      <c r="E75" s="106"/>
      <c r="F75" s="29"/>
    </row>
    <row r="76" spans="1:7" ht="7.5" customHeight="1" x14ac:dyDescent="0.2">
      <c r="A76" s="1"/>
      <c r="B76" s="29"/>
      <c r="C76" s="29"/>
      <c r="D76" s="29"/>
      <c r="E76" s="29"/>
      <c r="F76" s="29"/>
    </row>
    <row r="77" spans="1:7" ht="13.5" customHeight="1" x14ac:dyDescent="0.2">
      <c r="A77" s="178"/>
      <c r="B77" s="107"/>
      <c r="C77" s="107"/>
      <c r="D77" s="107"/>
      <c r="E77" s="107"/>
      <c r="F77" s="29"/>
    </row>
    <row r="78" spans="1:7" ht="13.5" customHeight="1" x14ac:dyDescent="0.2">
      <c r="A78" s="1"/>
      <c r="B78" s="29"/>
      <c r="C78" s="29"/>
      <c r="D78" s="29"/>
      <c r="E78" s="29"/>
    </row>
    <row r="79" spans="1:7" ht="13.5" customHeight="1" x14ac:dyDescent="0.2">
      <c r="A79" s="1"/>
      <c r="B79" s="29"/>
      <c r="C79" s="29"/>
      <c r="D79" s="29"/>
      <c r="E79" s="29"/>
    </row>
    <row r="80" spans="1:7" ht="13.5" customHeight="1" x14ac:dyDescent="0.2">
      <c r="A80" s="1"/>
      <c r="B80" s="29"/>
      <c r="C80" s="29"/>
      <c r="D80" s="29"/>
      <c r="E80" s="29"/>
      <c r="F80" s="29"/>
    </row>
    <row r="81" spans="1:7" ht="13.5" customHeight="1" x14ac:dyDescent="0.2">
      <c r="A81" s="1"/>
      <c r="B81" s="29"/>
      <c r="C81" s="29"/>
      <c r="D81" s="29"/>
      <c r="E81" s="29"/>
      <c r="F81" s="29"/>
      <c r="G81" s="108"/>
    </row>
    <row r="82" spans="1:7" ht="13.5" customHeight="1" x14ac:dyDescent="0.2">
      <c r="A82" s="1"/>
      <c r="B82" s="29"/>
      <c r="C82" s="29"/>
      <c r="D82" s="29"/>
      <c r="E82" s="29"/>
      <c r="F82" s="107"/>
      <c r="G82" s="108"/>
    </row>
    <row r="83" spans="1:7" ht="13.5" customHeight="1" x14ac:dyDescent="0.2">
      <c r="A83" s="1"/>
      <c r="B83" s="29"/>
      <c r="C83" s="29"/>
      <c r="D83" s="29"/>
      <c r="E83" s="29"/>
      <c r="F83" s="29"/>
      <c r="G83" s="108"/>
    </row>
    <row r="84" spans="1:7" ht="13.5" customHeight="1" x14ac:dyDescent="0.2">
      <c r="A84" s="1"/>
      <c r="B84" s="29"/>
      <c r="C84" s="29"/>
      <c r="D84" s="29"/>
      <c r="E84" s="29"/>
      <c r="F84" s="29"/>
      <c r="G84" s="108"/>
    </row>
    <row r="85" spans="1:7" ht="13.5" customHeight="1" x14ac:dyDescent="0.2">
      <c r="A85" s="1"/>
      <c r="B85" s="29"/>
      <c r="C85" s="29"/>
      <c r="D85" s="29"/>
      <c r="E85" s="29"/>
      <c r="F85" s="29"/>
      <c r="G85" s="108"/>
    </row>
    <row r="86" spans="1:7" ht="13.5" customHeight="1" x14ac:dyDescent="0.2">
      <c r="A86" s="177"/>
      <c r="B86" s="106"/>
      <c r="C86" s="106"/>
      <c r="D86" s="106"/>
      <c r="E86" s="106"/>
      <c r="F86" s="29"/>
      <c r="G86" s="108"/>
    </row>
    <row r="87" spans="1:7" ht="7.5" customHeight="1" x14ac:dyDescent="0.2">
      <c r="A87" s="1"/>
      <c r="B87" s="29"/>
      <c r="C87" s="29"/>
      <c r="D87" s="29"/>
      <c r="E87" s="29"/>
    </row>
    <row r="88" spans="1:7" ht="13.5" customHeight="1" x14ac:dyDescent="0.2">
      <c r="A88" s="178"/>
      <c r="B88" s="107"/>
      <c r="C88" s="107"/>
      <c r="D88" s="107"/>
      <c r="E88" s="107"/>
    </row>
    <row r="89" spans="1:7" ht="13.5" customHeight="1" x14ac:dyDescent="0.2">
      <c r="A89" s="1"/>
      <c r="B89" s="29"/>
      <c r="C89" s="29"/>
      <c r="D89" s="29"/>
      <c r="E89" s="29"/>
      <c r="F89" s="29"/>
    </row>
    <row r="90" spans="1:7" ht="13.5" customHeight="1" x14ac:dyDescent="0.2">
      <c r="A90" s="1"/>
      <c r="B90" s="29"/>
      <c r="C90" s="29"/>
      <c r="D90" s="29"/>
      <c r="E90" s="29"/>
      <c r="F90" s="29"/>
    </row>
    <row r="91" spans="1:7" ht="13.5" customHeight="1" x14ac:dyDescent="0.2">
      <c r="A91" s="1"/>
      <c r="B91" s="29"/>
      <c r="C91" s="29"/>
      <c r="D91" s="29"/>
      <c r="E91" s="29"/>
      <c r="F91" s="107"/>
    </row>
    <row r="92" spans="1:7" ht="13.5" customHeight="1" x14ac:dyDescent="0.2">
      <c r="A92" s="1"/>
      <c r="B92" s="29"/>
      <c r="C92" s="29"/>
      <c r="D92" s="29"/>
      <c r="E92" s="29"/>
      <c r="F92" s="29"/>
    </row>
    <row r="93" spans="1:7" ht="13.5" customHeight="1" x14ac:dyDescent="0.2">
      <c r="A93" s="1"/>
      <c r="B93" s="29"/>
      <c r="C93" s="29"/>
      <c r="D93" s="29"/>
      <c r="E93" s="29"/>
      <c r="F93" s="29"/>
    </row>
    <row r="94" spans="1:7" ht="13.5" customHeight="1" x14ac:dyDescent="0.2">
      <c r="A94" s="1"/>
      <c r="B94" s="29"/>
      <c r="C94" s="29"/>
      <c r="D94" s="29"/>
      <c r="E94" s="29"/>
      <c r="F94" s="29"/>
    </row>
    <row r="95" spans="1:7" ht="13.5" customHeight="1" x14ac:dyDescent="0.25">
      <c r="A95" s="172"/>
      <c r="B95" s="107"/>
      <c r="C95" s="107"/>
      <c r="D95" s="107"/>
      <c r="E95" s="107"/>
      <c r="F95" s="29"/>
    </row>
    <row r="96" spans="1:7" ht="13.5" customHeight="1" x14ac:dyDescent="0.2">
      <c r="A96" s="1"/>
      <c r="B96" s="29"/>
      <c r="C96" s="29"/>
      <c r="D96" s="29"/>
      <c r="E96" s="29"/>
    </row>
    <row r="97" spans="1:5" ht="13.5" customHeight="1" x14ac:dyDescent="0.2">
      <c r="A97" s="1"/>
      <c r="B97" s="29"/>
      <c r="C97" s="29"/>
      <c r="D97" s="29"/>
      <c r="E97" s="29"/>
    </row>
    <row r="98" spans="1:5" ht="13.5" customHeight="1" x14ac:dyDescent="0.2">
      <c r="A98" s="1"/>
      <c r="B98" s="29"/>
      <c r="C98" s="29"/>
      <c r="D98" s="29"/>
      <c r="E98" s="29"/>
    </row>
    <row r="99" spans="1:5" ht="13.5" customHeight="1" x14ac:dyDescent="0.2">
      <c r="A99" s="1"/>
      <c r="B99" s="29"/>
      <c r="C99" s="29"/>
      <c r="D99" s="29"/>
      <c r="E99" s="29"/>
    </row>
    <row r="100" spans="1:5" ht="13.5" customHeight="1" x14ac:dyDescent="0.2">
      <c r="A100" s="1"/>
      <c r="B100" s="29"/>
      <c r="C100" s="29"/>
      <c r="D100" s="29"/>
      <c r="E100" s="29"/>
    </row>
    <row r="101" spans="1:5" ht="13.5" customHeight="1" x14ac:dyDescent="0.2">
      <c r="A101" s="1"/>
      <c r="B101" s="29"/>
      <c r="C101" s="29"/>
      <c r="D101" s="29"/>
      <c r="E101" s="29"/>
    </row>
    <row r="102" spans="1:5" ht="13.5" customHeight="1" x14ac:dyDescent="0.2">
      <c r="A102" s="1"/>
      <c r="B102" s="29"/>
      <c r="C102" s="29"/>
      <c r="D102" s="29"/>
      <c r="E102" s="29"/>
    </row>
    <row r="103" spans="1:5" ht="13.5" customHeight="1" x14ac:dyDescent="0.2"/>
    <row r="104" spans="1:5" ht="13.5" customHeight="1" x14ac:dyDescent="0.2"/>
    <row r="105" spans="1:5" ht="13.5" customHeight="1" x14ac:dyDescent="0.25">
      <c r="A105" s="194"/>
      <c r="B105" s="195"/>
      <c r="C105" s="195"/>
      <c r="D105" s="195"/>
      <c r="E105" s="195"/>
    </row>
    <row r="106" spans="1:5" ht="7.5" customHeight="1" x14ac:dyDescent="0.2"/>
    <row r="107" spans="1:5" ht="13.5" customHeight="1" x14ac:dyDescent="0.25">
      <c r="A107" s="196"/>
      <c r="B107" s="197"/>
      <c r="C107" s="197"/>
      <c r="D107" s="197"/>
      <c r="E107" s="197"/>
    </row>
    <row r="108" spans="1:5" ht="13.5" customHeight="1" x14ac:dyDescent="0.2">
      <c r="A108" s="1"/>
      <c r="B108" s="29"/>
      <c r="C108" s="29"/>
      <c r="D108" s="29"/>
      <c r="E108" s="29"/>
    </row>
    <row r="109" spans="1:5" ht="13.5" customHeight="1" x14ac:dyDescent="0.2">
      <c r="A109" s="1"/>
      <c r="B109" s="29"/>
      <c r="C109" s="29"/>
      <c r="D109" s="29"/>
      <c r="E109" s="29"/>
    </row>
    <row r="110" spans="1:5" ht="13.5" customHeight="1" x14ac:dyDescent="0.2">
      <c r="A110" s="1"/>
      <c r="B110" s="29"/>
      <c r="C110" s="29"/>
      <c r="D110" s="29"/>
      <c r="E110" s="29"/>
    </row>
    <row r="111" spans="1:5" ht="13.5" customHeight="1" x14ac:dyDescent="0.2">
      <c r="A111" s="1"/>
      <c r="B111" s="29"/>
      <c r="C111" s="29"/>
      <c r="D111" s="29"/>
      <c r="E111" s="29"/>
    </row>
    <row r="112" spans="1:5" ht="13.5" customHeight="1" x14ac:dyDescent="0.2">
      <c r="A112" s="1"/>
      <c r="B112" s="29"/>
      <c r="C112" s="29"/>
      <c r="D112" s="29"/>
      <c r="E112" s="29"/>
    </row>
    <row r="113" spans="1:5" ht="13.5" customHeight="1" x14ac:dyDescent="0.2">
      <c r="A113" s="1"/>
      <c r="B113" s="29"/>
      <c r="C113" s="29"/>
      <c r="D113" s="29"/>
      <c r="E113" s="29"/>
    </row>
    <row r="114" spans="1:5" ht="13.5" customHeight="1" x14ac:dyDescent="0.2">
      <c r="A114" s="1"/>
      <c r="B114" s="29"/>
      <c r="C114" s="29"/>
      <c r="D114" s="29"/>
      <c r="E114" s="29"/>
    </row>
    <row r="115" spans="1:5" ht="13.5" customHeight="1" x14ac:dyDescent="0.2"/>
    <row r="116" spans="1:5" ht="13.5" customHeight="1" x14ac:dyDescent="0.2"/>
    <row r="117" spans="1:5" ht="13.5" customHeight="1" x14ac:dyDescent="0.25">
      <c r="A117" s="194"/>
      <c r="B117" s="195"/>
      <c r="C117" s="195"/>
      <c r="D117" s="195"/>
      <c r="E117" s="195"/>
    </row>
    <row r="118" spans="1:5" ht="7.5" customHeight="1" x14ac:dyDescent="0.2"/>
    <row r="119" spans="1:5" ht="13.5" customHeight="1" x14ac:dyDescent="0.25">
      <c r="A119" s="196"/>
      <c r="B119" s="197"/>
      <c r="C119" s="197"/>
      <c r="D119" s="197"/>
      <c r="E119" s="197"/>
    </row>
    <row r="120" spans="1:5" ht="13.5" customHeight="1" x14ac:dyDescent="0.2">
      <c r="A120" s="1"/>
      <c r="B120" s="29"/>
      <c r="C120" s="29"/>
      <c r="D120" s="29"/>
      <c r="E120" s="29"/>
    </row>
    <row r="121" spans="1:5" ht="13.5" customHeight="1" x14ac:dyDescent="0.2">
      <c r="A121" s="1"/>
      <c r="B121" s="29"/>
      <c r="C121" s="29"/>
      <c r="D121" s="29"/>
      <c r="E121" s="29"/>
    </row>
    <row r="122" spans="1:5" ht="13.5" customHeight="1" x14ac:dyDescent="0.2">
      <c r="A122" s="1"/>
      <c r="B122" s="29"/>
      <c r="C122" s="29"/>
      <c r="D122" s="29"/>
      <c r="E122" s="29"/>
    </row>
    <row r="123" spans="1:5" ht="13.5" customHeight="1" x14ac:dyDescent="0.2">
      <c r="A123" s="1"/>
      <c r="B123" s="29"/>
      <c r="C123" s="29"/>
      <c r="D123" s="29"/>
      <c r="E123" s="29"/>
    </row>
    <row r="124" spans="1:5" ht="13.5" customHeight="1" x14ac:dyDescent="0.2">
      <c r="A124" s="1"/>
      <c r="B124" s="29"/>
      <c r="C124" s="29"/>
      <c r="D124" s="29"/>
      <c r="E124" s="29"/>
    </row>
    <row r="125" spans="1:5" ht="13.5" customHeight="1" x14ac:dyDescent="0.2">
      <c r="A125" s="1"/>
      <c r="B125" s="29"/>
      <c r="C125" s="29"/>
      <c r="D125" s="29"/>
      <c r="E125" s="29"/>
    </row>
    <row r="126" spans="1:5" ht="13.5" customHeight="1" x14ac:dyDescent="0.2">
      <c r="A126" s="1"/>
      <c r="B126" s="29"/>
      <c r="C126" s="29"/>
      <c r="D126" s="29"/>
      <c r="E126" s="29"/>
    </row>
    <row r="127" spans="1:5" ht="13.5" customHeight="1" x14ac:dyDescent="0.2"/>
    <row r="128" spans="1:5" ht="13.5" customHeight="1" x14ac:dyDescent="0.2"/>
    <row r="129" spans="1:5" ht="13.5" customHeight="1" x14ac:dyDescent="0.25">
      <c r="A129" s="194"/>
      <c r="B129" s="195"/>
      <c r="C129" s="195"/>
      <c r="D129" s="195"/>
      <c r="E129" s="195"/>
    </row>
    <row r="130" spans="1:5" ht="7.5" customHeight="1" x14ac:dyDescent="0.2"/>
    <row r="131" spans="1:5" ht="13.5" customHeight="1" x14ac:dyDescent="0.25">
      <c r="A131" s="196"/>
      <c r="B131" s="197"/>
      <c r="C131" s="197"/>
      <c r="D131" s="197"/>
      <c r="E131" s="197"/>
    </row>
    <row r="132" spans="1:5" ht="13.5" customHeight="1" x14ac:dyDescent="0.2">
      <c r="A132" s="1"/>
      <c r="B132" s="29"/>
      <c r="C132" s="29"/>
      <c r="D132" s="29"/>
      <c r="E132" s="29"/>
    </row>
    <row r="133" spans="1:5" ht="13.5" customHeight="1" x14ac:dyDescent="0.2">
      <c r="A133" s="1"/>
      <c r="B133" s="29"/>
      <c r="C133" s="29"/>
      <c r="D133" s="29"/>
      <c r="E133" s="29"/>
    </row>
    <row r="134" spans="1:5" ht="13.5" customHeight="1" x14ac:dyDescent="0.2">
      <c r="A134" s="1"/>
      <c r="B134" s="29"/>
      <c r="C134" s="29"/>
      <c r="D134" s="29"/>
      <c r="E134" s="29"/>
    </row>
    <row r="135" spans="1:5" ht="13.5" customHeight="1" x14ac:dyDescent="0.2">
      <c r="A135" s="1"/>
      <c r="B135" s="29"/>
      <c r="C135" s="29"/>
      <c r="D135" s="29"/>
      <c r="E135" s="29"/>
    </row>
    <row r="136" spans="1:5" ht="13.5" customHeight="1" x14ac:dyDescent="0.2">
      <c r="A136" s="1"/>
      <c r="B136" s="29"/>
      <c r="C136" s="29"/>
      <c r="D136" s="29"/>
      <c r="E136" s="29"/>
    </row>
    <row r="137" spans="1:5" ht="13.5" customHeight="1" x14ac:dyDescent="0.2">
      <c r="A137" s="1"/>
      <c r="B137" s="29"/>
      <c r="C137" s="29"/>
      <c r="D137" s="29"/>
      <c r="E137" s="29"/>
    </row>
    <row r="138" spans="1:5" ht="13.5" customHeight="1" x14ac:dyDescent="0.2">
      <c r="A138" s="1"/>
      <c r="B138" s="29"/>
      <c r="C138" s="29"/>
      <c r="D138" s="29"/>
      <c r="E138" s="29"/>
    </row>
    <row r="139" spans="1:5" ht="13.5" customHeight="1" x14ac:dyDescent="0.2"/>
    <row r="140" spans="1:5" ht="13.5" customHeight="1" x14ac:dyDescent="0.2"/>
    <row r="141" spans="1:5" ht="13.5" customHeight="1" x14ac:dyDescent="0.25">
      <c r="A141" s="194"/>
      <c r="B141" s="195"/>
      <c r="C141" s="195"/>
      <c r="D141" s="195"/>
      <c r="E141" s="195"/>
    </row>
    <row r="142" spans="1:5" ht="7.5" customHeight="1" x14ac:dyDescent="0.2"/>
    <row r="143" spans="1:5" ht="13.5" customHeight="1" x14ac:dyDescent="0.25">
      <c r="A143" s="196"/>
      <c r="B143" s="197"/>
      <c r="C143" s="197"/>
      <c r="D143" s="197"/>
      <c r="E143" s="197"/>
    </row>
    <row r="144" spans="1:5" ht="13.5" customHeight="1" x14ac:dyDescent="0.2">
      <c r="A144" s="1"/>
      <c r="B144" s="29"/>
      <c r="C144" s="29"/>
      <c r="D144" s="29"/>
      <c r="E144" s="29"/>
    </row>
    <row r="145" spans="1:5" ht="13.5" customHeight="1" x14ac:dyDescent="0.2">
      <c r="A145" s="1"/>
      <c r="B145" s="29"/>
      <c r="C145" s="29"/>
      <c r="D145" s="29"/>
      <c r="E145" s="29"/>
    </row>
    <row r="146" spans="1:5" ht="13.5" customHeight="1" x14ac:dyDescent="0.2">
      <c r="A146" s="1"/>
      <c r="B146" s="29"/>
      <c r="C146" s="29"/>
      <c r="D146" s="29"/>
      <c r="E146" s="29"/>
    </row>
    <row r="147" spans="1:5" ht="13.5" customHeight="1" x14ac:dyDescent="0.2">
      <c r="A147" s="1"/>
      <c r="B147" s="29"/>
      <c r="C147" s="29"/>
      <c r="D147" s="29"/>
      <c r="E147" s="29"/>
    </row>
    <row r="148" spans="1:5" ht="13.5" customHeight="1" x14ac:dyDescent="0.2">
      <c r="A148" s="1"/>
      <c r="B148" s="29"/>
      <c r="C148" s="29"/>
      <c r="D148" s="29"/>
      <c r="E148" s="29"/>
    </row>
    <row r="149" spans="1:5" ht="13.5" customHeight="1" x14ac:dyDescent="0.2">
      <c r="A149" s="1"/>
      <c r="B149" s="29"/>
      <c r="C149" s="29"/>
      <c r="D149" s="29"/>
      <c r="E149" s="29"/>
    </row>
    <row r="150" spans="1:5" ht="13.5" customHeight="1" x14ac:dyDescent="0.2">
      <c r="A150" s="1"/>
      <c r="B150" s="29"/>
      <c r="C150" s="29"/>
      <c r="D150" s="29"/>
      <c r="E150" s="29"/>
    </row>
    <row r="151" spans="1:5" ht="13.5" customHeight="1" x14ac:dyDescent="0.2"/>
    <row r="152" spans="1:5" ht="13.5" customHeight="1" x14ac:dyDescent="0.2"/>
    <row r="153" spans="1:5" ht="13.5" customHeight="1" x14ac:dyDescent="0.25">
      <c r="A153" s="194"/>
      <c r="B153" s="195"/>
      <c r="C153" s="195"/>
      <c r="D153" s="195"/>
      <c r="E153" s="195"/>
    </row>
    <row r="154" spans="1:5" ht="7.5" customHeight="1" x14ac:dyDescent="0.2"/>
    <row r="155" spans="1:5" ht="13.5" customHeight="1" x14ac:dyDescent="0.25">
      <c r="A155" s="196"/>
      <c r="B155" s="197"/>
      <c r="C155" s="197"/>
      <c r="D155" s="197"/>
      <c r="E155" s="197"/>
    </row>
    <row r="156" spans="1:5" ht="13.5" customHeight="1" x14ac:dyDescent="0.2">
      <c r="A156" s="1"/>
      <c r="B156" s="29"/>
      <c r="C156" s="29"/>
      <c r="D156" s="29"/>
      <c r="E156" s="29"/>
    </row>
    <row r="157" spans="1:5" ht="13.5" customHeight="1" x14ac:dyDescent="0.2">
      <c r="A157" s="1"/>
      <c r="B157" s="29"/>
      <c r="C157" s="29"/>
      <c r="D157" s="29"/>
      <c r="E157" s="29"/>
    </row>
    <row r="158" spans="1:5" ht="13.5" customHeight="1" x14ac:dyDescent="0.2">
      <c r="A158" s="1"/>
      <c r="B158" s="29"/>
      <c r="C158" s="29"/>
      <c r="D158" s="29"/>
      <c r="E158" s="29"/>
    </row>
    <row r="159" spans="1:5" ht="13.5" customHeight="1" x14ac:dyDescent="0.2">
      <c r="A159" s="1"/>
      <c r="B159" s="29"/>
      <c r="C159" s="29"/>
      <c r="D159" s="29"/>
      <c r="E159" s="29"/>
    </row>
    <row r="160" spans="1:5" ht="13.5" customHeight="1" x14ac:dyDescent="0.2">
      <c r="A160" s="1"/>
      <c r="B160" s="29"/>
      <c r="C160" s="29"/>
      <c r="D160" s="29"/>
      <c r="E160" s="29"/>
    </row>
    <row r="161" spans="1:5" ht="13.5" customHeight="1" x14ac:dyDescent="0.2">
      <c r="A161" s="1"/>
      <c r="B161" s="29"/>
      <c r="C161" s="29"/>
      <c r="D161" s="29"/>
      <c r="E161" s="29"/>
    </row>
    <row r="162" spans="1:5" ht="13.5" customHeight="1" x14ac:dyDescent="0.2">
      <c r="A162" s="1"/>
      <c r="B162" s="29"/>
      <c r="C162" s="29"/>
      <c r="D162" s="29"/>
      <c r="E162" s="29"/>
    </row>
    <row r="163" spans="1:5" ht="13.5" customHeight="1" x14ac:dyDescent="0.2"/>
    <row r="164" spans="1:5" ht="13.5" customHeight="1" x14ac:dyDescent="0.2"/>
    <row r="165" spans="1:5" ht="13.5" customHeight="1" x14ac:dyDescent="0.25">
      <c r="A165" s="194"/>
      <c r="B165" s="195"/>
      <c r="C165" s="195"/>
      <c r="D165" s="195"/>
      <c r="E165" s="195"/>
    </row>
    <row r="166" spans="1:5" ht="7.5" customHeight="1" x14ac:dyDescent="0.2"/>
    <row r="167" spans="1:5" ht="13.5" customHeight="1" x14ac:dyDescent="0.25">
      <c r="A167" s="196"/>
      <c r="B167" s="197"/>
      <c r="C167" s="197"/>
      <c r="D167" s="197"/>
      <c r="E167" s="197"/>
    </row>
    <row r="168" spans="1:5" ht="13.5" customHeight="1" x14ac:dyDescent="0.2">
      <c r="A168" s="1"/>
      <c r="B168" s="29"/>
      <c r="C168" s="29"/>
      <c r="D168" s="29"/>
      <c r="E168" s="29"/>
    </row>
    <row r="169" spans="1:5" ht="13.5" customHeight="1" x14ac:dyDescent="0.2">
      <c r="A169" s="1"/>
      <c r="B169" s="29"/>
      <c r="C169" s="29"/>
      <c r="D169" s="29"/>
      <c r="E169" s="29"/>
    </row>
    <row r="170" spans="1:5" ht="13.5" customHeight="1" x14ac:dyDescent="0.2">
      <c r="A170" s="1"/>
      <c r="B170" s="29"/>
      <c r="C170" s="29"/>
      <c r="D170" s="29"/>
      <c r="E170" s="29"/>
    </row>
    <row r="171" spans="1:5" ht="13.5" customHeight="1" x14ac:dyDescent="0.2">
      <c r="A171" s="1"/>
      <c r="B171" s="29"/>
      <c r="C171" s="29"/>
      <c r="D171" s="29"/>
      <c r="E171" s="29"/>
    </row>
    <row r="172" spans="1:5" ht="13.5" customHeight="1" x14ac:dyDescent="0.2">
      <c r="A172" s="1"/>
      <c r="B172" s="29"/>
      <c r="C172" s="29"/>
      <c r="D172" s="29"/>
      <c r="E172" s="29"/>
    </row>
    <row r="173" spans="1:5" ht="13.5" customHeight="1" x14ac:dyDescent="0.2">
      <c r="A173" s="1"/>
      <c r="B173" s="29"/>
      <c r="C173" s="29"/>
      <c r="D173" s="29"/>
      <c r="E173" s="29"/>
    </row>
    <row r="174" spans="1:5" ht="13.5" customHeight="1" x14ac:dyDescent="0.2">
      <c r="A174" s="1"/>
      <c r="B174" s="29"/>
      <c r="C174" s="29"/>
      <c r="D174" s="29"/>
      <c r="E174" s="29"/>
    </row>
    <row r="175" spans="1:5" ht="13.5" customHeight="1" x14ac:dyDescent="0.2"/>
    <row r="176" spans="1:5" ht="13.5" customHeight="1" x14ac:dyDescent="0.2"/>
    <row r="177" spans="1:5" ht="13.5" customHeight="1" x14ac:dyDescent="0.25">
      <c r="A177" s="194"/>
      <c r="B177" s="195"/>
      <c r="C177" s="195"/>
      <c r="D177" s="195"/>
      <c r="E177" s="195"/>
    </row>
    <row r="178" spans="1:5" ht="7.5" customHeight="1" x14ac:dyDescent="0.2"/>
    <row r="179" spans="1:5" ht="13.5" customHeight="1" x14ac:dyDescent="0.25">
      <c r="A179" s="196"/>
      <c r="B179" s="197"/>
      <c r="C179" s="197"/>
      <c r="D179" s="197"/>
      <c r="E179" s="197"/>
    </row>
    <row r="180" spans="1:5" ht="13.5" customHeight="1" x14ac:dyDescent="0.2">
      <c r="A180" s="1"/>
      <c r="B180" s="29"/>
      <c r="C180" s="29"/>
      <c r="D180" s="29"/>
      <c r="E180" s="29"/>
    </row>
    <row r="181" spans="1:5" ht="13.5" customHeight="1" x14ac:dyDescent="0.2">
      <c r="A181" s="1"/>
      <c r="B181" s="29"/>
      <c r="C181" s="29"/>
      <c r="D181" s="29"/>
      <c r="E181" s="29"/>
    </row>
    <row r="182" spans="1:5" ht="13.5" customHeight="1" x14ac:dyDescent="0.2">
      <c r="A182" s="1"/>
      <c r="B182" s="29"/>
      <c r="C182" s="29"/>
      <c r="D182" s="29"/>
      <c r="E182" s="29"/>
    </row>
    <row r="183" spans="1:5" ht="13.5" customHeight="1" x14ac:dyDescent="0.2">
      <c r="A183" s="1"/>
      <c r="B183" s="29"/>
      <c r="C183" s="29"/>
      <c r="D183" s="29"/>
      <c r="E183" s="29"/>
    </row>
    <row r="184" spans="1:5" ht="13.5" customHeight="1" x14ac:dyDescent="0.2">
      <c r="A184" s="1"/>
      <c r="B184" s="29"/>
      <c r="C184" s="29"/>
      <c r="D184" s="29"/>
      <c r="E184" s="29"/>
    </row>
    <row r="185" spans="1:5" ht="13.5" customHeight="1" x14ac:dyDescent="0.2">
      <c r="A185" s="1"/>
      <c r="B185" s="29"/>
      <c r="C185" s="29"/>
      <c r="D185" s="29"/>
      <c r="E185" s="29"/>
    </row>
    <row r="186" spans="1:5" ht="13.5" customHeight="1" x14ac:dyDescent="0.2">
      <c r="A186" s="1"/>
      <c r="B186" s="29"/>
      <c r="C186" s="29"/>
      <c r="D186" s="29"/>
      <c r="E186" s="29"/>
    </row>
    <row r="187" spans="1:5" ht="13.5" customHeight="1" x14ac:dyDescent="0.2"/>
    <row r="188" spans="1:5" ht="13.5" customHeight="1" x14ac:dyDescent="0.2"/>
    <row r="189" spans="1:5" ht="13.5" customHeight="1" x14ac:dyDescent="0.25">
      <c r="A189" s="194"/>
      <c r="B189" s="195"/>
      <c r="C189" s="195"/>
      <c r="D189" s="195"/>
      <c r="E189" s="195"/>
    </row>
    <row r="190" spans="1:5" ht="7.5" customHeight="1" x14ac:dyDescent="0.2"/>
    <row r="191" spans="1:5" ht="13.5" customHeight="1" x14ac:dyDescent="0.25">
      <c r="A191" s="196"/>
      <c r="B191" s="197"/>
      <c r="C191" s="197"/>
      <c r="D191" s="197"/>
      <c r="E191" s="197"/>
    </row>
    <row r="192" spans="1:5" ht="13.5" customHeight="1" x14ac:dyDescent="0.2">
      <c r="A192" s="1"/>
      <c r="B192" s="29"/>
      <c r="C192" s="29"/>
      <c r="D192" s="29"/>
      <c r="E192" s="29"/>
    </row>
    <row r="193" spans="1:5" ht="13.5" customHeight="1" x14ac:dyDescent="0.2">
      <c r="A193" s="1"/>
      <c r="B193" s="29"/>
      <c r="C193" s="29"/>
      <c r="D193" s="29"/>
      <c r="E193" s="29"/>
    </row>
    <row r="194" spans="1:5" ht="13.5" customHeight="1" x14ac:dyDescent="0.2">
      <c r="A194" s="1"/>
      <c r="B194" s="29"/>
      <c r="C194" s="29"/>
      <c r="D194" s="29"/>
      <c r="E194" s="29"/>
    </row>
    <row r="195" spans="1:5" ht="13.5" customHeight="1" x14ac:dyDescent="0.2">
      <c r="A195" s="1"/>
      <c r="B195" s="29"/>
      <c r="C195" s="29"/>
      <c r="D195" s="29"/>
      <c r="E195" s="29"/>
    </row>
    <row r="196" spans="1:5" ht="13.5" customHeight="1" x14ac:dyDescent="0.2">
      <c r="A196" s="1"/>
      <c r="B196" s="29"/>
      <c r="C196" s="29"/>
      <c r="D196" s="29"/>
      <c r="E196" s="29"/>
    </row>
    <row r="197" spans="1:5" ht="13.5" customHeight="1" x14ac:dyDescent="0.2">
      <c r="A197" s="1"/>
      <c r="B197" s="29"/>
      <c r="C197" s="29"/>
      <c r="D197" s="29"/>
      <c r="E197" s="29"/>
    </row>
    <row r="198" spans="1:5" ht="13.5" customHeight="1" x14ac:dyDescent="0.2">
      <c r="A198" s="1"/>
      <c r="B198" s="29"/>
      <c r="C198" s="29"/>
      <c r="D198" s="29"/>
      <c r="E198" s="29"/>
    </row>
    <row r="199" spans="1:5" ht="13.5" customHeight="1" x14ac:dyDescent="0.2"/>
    <row r="200" spans="1:5" ht="13.5" customHeight="1" x14ac:dyDescent="0.2"/>
  </sheetData>
  <sheetProtection password="D857" sheet="1" objects="1" scenarios="1"/>
  <phoneticPr fontId="0" type="noConversion"/>
  <pageMargins left="0.74803149606299213" right="0.74803149606299213" top="0.98425196850393704" bottom="0.98425196850393704" header="0.51181102362204722" footer="0.51181102362204722"/>
  <pageSetup paperSize="9" orientation="portrait" verticalDpi="0" r:id="rId1"/>
  <headerFooter alignWithMargins="0">
    <oddHeader>&amp;L&amp;"Tahoma,Regular"&amp;10MCAA&amp;C&amp;"Tahoma,Regular"&amp;10Midlands Track &amp;&amp; Field League&amp;R&amp;"Tahoma,Regular"&amp;10&amp;D</oddHeader>
    <oddFooter>&amp;C&amp;"Tahoma,Regular"&amp;10Match Scores&amp;R&amp;"Tahoma,Regular"&amp;9program by Tony Noel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">
    <tabColor indexed="44"/>
  </sheetPr>
  <dimension ref="A1:G192"/>
  <sheetViews>
    <sheetView showGridLines="0" zoomScaleNormal="100" workbookViewId="0"/>
  </sheetViews>
  <sheetFormatPr defaultRowHeight="14.25" x14ac:dyDescent="0.2"/>
  <cols>
    <col min="1" max="1" width="2.625" customWidth="1"/>
    <col min="2" max="2" width="6.25" style="174" customWidth="1"/>
    <col min="3" max="3" width="20" style="174" customWidth="1"/>
    <col min="4" max="4" width="14.5" style="174" customWidth="1"/>
    <col min="5" max="5" width="5.625" style="174" customWidth="1"/>
    <col min="6" max="6" width="5.75" style="174" customWidth="1"/>
    <col min="7" max="7" width="8" style="176" customWidth="1"/>
    <col min="8" max="8" width="10.75" customWidth="1"/>
  </cols>
  <sheetData>
    <row r="1" spans="1:7" ht="13.5" customHeight="1" x14ac:dyDescent="0.25">
      <c r="A1" s="171"/>
      <c r="B1" s="106" t="s">
        <v>1843</v>
      </c>
      <c r="C1" s="106"/>
      <c r="D1" s="106"/>
      <c r="E1" s="106"/>
      <c r="F1" s="106"/>
      <c r="G1" s="175"/>
    </row>
    <row r="2" spans="1:7" ht="7.5" customHeight="1" x14ac:dyDescent="0.2">
      <c r="B2" s="29"/>
      <c r="C2" s="29"/>
      <c r="D2" s="29"/>
      <c r="E2" s="29"/>
      <c r="F2" s="29"/>
      <c r="G2" s="108"/>
    </row>
    <row r="3" spans="1:7" ht="13.5" customHeight="1" x14ac:dyDescent="0.25">
      <c r="A3" s="172"/>
      <c r="B3" s="107" t="s">
        <v>332</v>
      </c>
      <c r="C3" s="107" t="s">
        <v>333</v>
      </c>
      <c r="D3" s="107" t="s">
        <v>70</v>
      </c>
      <c r="E3" s="107" t="s">
        <v>334</v>
      </c>
      <c r="F3" s="107"/>
      <c r="G3" s="173" t="s">
        <v>1820</v>
      </c>
    </row>
    <row r="4" spans="1:7" ht="13.5" customHeight="1" x14ac:dyDescent="0.2">
      <c r="A4" s="1"/>
      <c r="B4" s="404">
        <v>1</v>
      </c>
      <c r="C4" s="404" t="s">
        <v>1630</v>
      </c>
      <c r="D4" s="404" t="s">
        <v>345</v>
      </c>
      <c r="E4" s="404" t="s">
        <v>1836</v>
      </c>
      <c r="F4" s="29"/>
      <c r="G4" s="108">
        <v>10</v>
      </c>
    </row>
    <row r="5" spans="1:7" ht="13.5" customHeight="1" x14ac:dyDescent="0.2">
      <c r="A5" s="1"/>
      <c r="B5" s="404">
        <v>2</v>
      </c>
      <c r="C5" s="404" t="s">
        <v>1790</v>
      </c>
      <c r="D5" s="404" t="s">
        <v>342</v>
      </c>
      <c r="E5" s="404" t="s">
        <v>1839</v>
      </c>
      <c r="F5" s="29"/>
      <c r="G5" s="108">
        <v>8</v>
      </c>
    </row>
    <row r="6" spans="1:7" ht="13.5" customHeight="1" x14ac:dyDescent="0.2">
      <c r="A6" s="1"/>
      <c r="B6" s="404">
        <v>3</v>
      </c>
      <c r="C6" s="404" t="s">
        <v>1684</v>
      </c>
      <c r="D6" s="404" t="s">
        <v>340</v>
      </c>
      <c r="E6" s="404" t="s">
        <v>1840</v>
      </c>
      <c r="F6" s="29"/>
      <c r="G6" s="108">
        <v>7</v>
      </c>
    </row>
    <row r="7" spans="1:7" ht="13.5" customHeight="1" x14ac:dyDescent="0.2">
      <c r="A7" s="1"/>
      <c r="B7" s="404">
        <v>4</v>
      </c>
      <c r="C7" s="404" t="s">
        <v>1720</v>
      </c>
      <c r="D7" s="404" t="s">
        <v>343</v>
      </c>
      <c r="E7" s="404" t="s">
        <v>1841</v>
      </c>
      <c r="F7" s="29"/>
      <c r="G7" s="108">
        <v>6</v>
      </c>
    </row>
    <row r="8" spans="1:7" ht="13.5" customHeight="1" x14ac:dyDescent="0.2">
      <c r="A8" s="1"/>
      <c r="B8" s="404">
        <v>5</v>
      </c>
      <c r="C8" s="404" t="s">
        <v>1658</v>
      </c>
      <c r="D8" s="404" t="s">
        <v>341</v>
      </c>
      <c r="E8" s="404" t="s">
        <v>1842</v>
      </c>
      <c r="F8" s="29"/>
      <c r="G8" s="108">
        <v>5</v>
      </c>
    </row>
    <row r="9" spans="1:7" ht="13.5" customHeight="1" x14ac:dyDescent="0.2">
      <c r="A9" s="1"/>
      <c r="B9" s="404"/>
      <c r="C9" s="404"/>
      <c r="D9" s="404"/>
      <c r="E9" s="404"/>
      <c r="F9" s="29"/>
      <c r="G9" s="108"/>
    </row>
    <row r="10" spans="1:7" ht="13.5" customHeight="1" x14ac:dyDescent="0.2">
      <c r="A10" s="177"/>
      <c r="B10" s="106"/>
      <c r="C10" s="106"/>
      <c r="D10" s="106"/>
      <c r="E10" s="106"/>
      <c r="F10" s="29"/>
      <c r="G10" s="108"/>
    </row>
    <row r="11" spans="1:7" ht="13.5" customHeight="1" x14ac:dyDescent="0.2">
      <c r="A11" s="177"/>
      <c r="B11" s="106" t="s">
        <v>1844</v>
      </c>
      <c r="C11" s="106"/>
      <c r="D11" s="106"/>
      <c r="E11" s="106"/>
      <c r="F11" s="29"/>
      <c r="G11" s="108"/>
    </row>
    <row r="12" spans="1:7" ht="7.5" customHeight="1" x14ac:dyDescent="0.2">
      <c r="A12" s="177"/>
      <c r="B12" s="106"/>
      <c r="C12" s="106"/>
      <c r="D12" s="106"/>
      <c r="E12" s="106"/>
      <c r="F12" s="29"/>
      <c r="G12" s="108"/>
    </row>
    <row r="13" spans="1:7" ht="13.5" customHeight="1" x14ac:dyDescent="0.2">
      <c r="A13" s="178"/>
      <c r="B13" s="107" t="s">
        <v>332</v>
      </c>
      <c r="C13" s="107" t="s">
        <v>333</v>
      </c>
      <c r="D13" s="107" t="s">
        <v>70</v>
      </c>
      <c r="E13" s="107" t="s">
        <v>334</v>
      </c>
      <c r="F13" s="29"/>
      <c r="G13" s="176" t="s">
        <v>1820</v>
      </c>
    </row>
    <row r="14" spans="1:7" ht="13.5" customHeight="1" x14ac:dyDescent="0.2">
      <c r="A14" s="1"/>
      <c r="B14" s="404">
        <v>1</v>
      </c>
      <c r="C14" s="404" t="s">
        <v>1722</v>
      </c>
      <c r="D14" s="404" t="s">
        <v>343</v>
      </c>
      <c r="E14" s="404" t="s">
        <v>1835</v>
      </c>
      <c r="F14" s="29"/>
      <c r="G14" s="176">
        <v>8</v>
      </c>
    </row>
    <row r="15" spans="1:7" ht="13.5" customHeight="1" x14ac:dyDescent="0.2">
      <c r="A15" s="1"/>
      <c r="B15" s="404"/>
      <c r="C15" s="404"/>
      <c r="D15" s="404"/>
      <c r="E15" s="404"/>
      <c r="F15" s="29"/>
    </row>
    <row r="16" spans="1:7" ht="13.5" customHeight="1" x14ac:dyDescent="0.2">
      <c r="A16" s="1"/>
      <c r="B16" s="404"/>
      <c r="C16" s="404"/>
      <c r="D16" s="404"/>
      <c r="E16" s="404"/>
      <c r="F16" s="29"/>
    </row>
    <row r="17" spans="1:7" ht="13.5" customHeight="1" x14ac:dyDescent="0.2">
      <c r="A17" s="1"/>
      <c r="B17" s="404"/>
      <c r="C17" s="404"/>
      <c r="D17" s="404"/>
      <c r="E17" s="404"/>
      <c r="F17" s="29"/>
    </row>
    <row r="18" spans="1:7" ht="13.5" customHeight="1" x14ac:dyDescent="0.2">
      <c r="A18" s="1"/>
      <c r="B18" s="404"/>
      <c r="C18" s="404"/>
      <c r="D18" s="404"/>
      <c r="E18" s="404"/>
    </row>
    <row r="19" spans="1:7" ht="13.5" customHeight="1" x14ac:dyDescent="0.2">
      <c r="A19" s="177"/>
      <c r="B19" s="106"/>
      <c r="C19" s="106"/>
      <c r="D19" s="106"/>
      <c r="E19" s="106"/>
      <c r="F19" s="29"/>
    </row>
    <row r="20" spans="1:7" ht="13.5" customHeight="1" x14ac:dyDescent="0.2">
      <c r="A20" s="178"/>
      <c r="B20" s="107"/>
      <c r="C20" s="107"/>
      <c r="D20" s="107"/>
      <c r="E20" s="107"/>
      <c r="F20" s="29"/>
      <c r="G20" s="108"/>
    </row>
    <row r="21" spans="1:7" ht="13.5" customHeight="1" x14ac:dyDescent="0.2">
      <c r="A21" s="1"/>
      <c r="B21" s="29"/>
      <c r="C21" s="29"/>
      <c r="D21" s="29"/>
      <c r="E21" s="29"/>
      <c r="F21" s="107"/>
      <c r="G21" s="108"/>
    </row>
    <row r="22" spans="1:7" ht="13.5" customHeight="1" x14ac:dyDescent="0.2">
      <c r="A22" s="1"/>
      <c r="B22" s="29"/>
      <c r="C22" s="29"/>
      <c r="D22" s="29"/>
      <c r="E22" s="29"/>
      <c r="F22" s="29"/>
      <c r="G22" s="108"/>
    </row>
    <row r="23" spans="1:7" ht="13.5" customHeight="1" x14ac:dyDescent="0.2">
      <c r="A23" s="1"/>
      <c r="B23" s="29"/>
      <c r="C23" s="29"/>
      <c r="D23" s="29"/>
      <c r="E23" s="29"/>
      <c r="F23" s="29"/>
      <c r="G23" s="108"/>
    </row>
    <row r="24" spans="1:7" ht="13.5" customHeight="1" x14ac:dyDescent="0.2">
      <c r="A24" s="1"/>
      <c r="B24" s="29"/>
      <c r="C24" s="29"/>
      <c r="D24" s="29"/>
      <c r="E24" s="29"/>
      <c r="F24" s="29"/>
      <c r="G24" s="108"/>
    </row>
    <row r="25" spans="1:7" ht="13.5" customHeight="1" x14ac:dyDescent="0.2">
      <c r="A25" s="1"/>
      <c r="B25" s="29"/>
      <c r="C25" s="29"/>
      <c r="D25" s="29"/>
      <c r="E25" s="29"/>
    </row>
    <row r="26" spans="1:7" ht="13.5" customHeight="1" x14ac:dyDescent="0.2">
      <c r="A26" s="1"/>
      <c r="B26" s="29"/>
      <c r="C26" s="29"/>
      <c r="D26" s="29"/>
      <c r="E26" s="29"/>
    </row>
    <row r="27" spans="1:7" ht="13.5" customHeight="1" x14ac:dyDescent="0.2">
      <c r="A27" s="177"/>
      <c r="B27" s="106"/>
      <c r="C27" s="106"/>
      <c r="D27" s="106"/>
      <c r="E27" s="106"/>
      <c r="F27" s="29"/>
    </row>
    <row r="28" spans="1:7" ht="7.5" customHeight="1" x14ac:dyDescent="0.2">
      <c r="A28" s="1"/>
      <c r="B28" s="29"/>
      <c r="C28" s="29"/>
      <c r="D28" s="29"/>
      <c r="E28" s="29"/>
      <c r="F28" s="29"/>
    </row>
    <row r="29" spans="1:7" ht="13.5" customHeight="1" x14ac:dyDescent="0.2">
      <c r="A29" s="178"/>
      <c r="B29" s="107"/>
      <c r="C29" s="107"/>
      <c r="D29" s="107"/>
      <c r="E29" s="107"/>
      <c r="F29" s="107"/>
    </row>
    <row r="30" spans="1:7" ht="13.5" customHeight="1" x14ac:dyDescent="0.2">
      <c r="A30" s="1"/>
      <c r="B30" s="29"/>
      <c r="C30" s="29"/>
      <c r="D30" s="29"/>
      <c r="E30" s="29"/>
      <c r="F30" s="29"/>
    </row>
    <row r="31" spans="1:7" ht="13.5" customHeight="1" x14ac:dyDescent="0.2">
      <c r="A31" s="1"/>
      <c r="B31" s="29"/>
      <c r="C31" s="29"/>
      <c r="D31" s="29"/>
      <c r="E31" s="29"/>
      <c r="F31" s="29"/>
    </row>
    <row r="32" spans="1:7" ht="13.5" customHeight="1" x14ac:dyDescent="0.2">
      <c r="A32" s="1"/>
      <c r="B32" s="29"/>
      <c r="C32" s="29"/>
      <c r="D32" s="29"/>
      <c r="E32" s="29"/>
      <c r="F32" s="29"/>
    </row>
    <row r="33" spans="1:7" ht="13.5" customHeight="1" x14ac:dyDescent="0.2">
      <c r="A33" s="1"/>
      <c r="B33" s="29"/>
      <c r="C33" s="29"/>
      <c r="D33" s="29"/>
      <c r="E33" s="29"/>
      <c r="F33" s="29"/>
    </row>
    <row r="34" spans="1:7" ht="13.5" customHeight="1" x14ac:dyDescent="0.2">
      <c r="A34" s="1"/>
      <c r="B34" s="29"/>
      <c r="C34" s="29"/>
      <c r="D34" s="29"/>
      <c r="E34" s="29"/>
    </row>
    <row r="35" spans="1:7" ht="13.5" customHeight="1" x14ac:dyDescent="0.2">
      <c r="A35" s="1"/>
      <c r="B35" s="29"/>
      <c r="C35" s="29"/>
      <c r="D35" s="29"/>
      <c r="E35" s="29"/>
    </row>
    <row r="36" spans="1:7" ht="13.5" customHeight="1" x14ac:dyDescent="0.2">
      <c r="A36" s="1"/>
      <c r="B36" s="29"/>
      <c r="C36" s="29"/>
      <c r="D36" s="29"/>
      <c r="E36" s="29"/>
      <c r="F36" s="29"/>
    </row>
    <row r="37" spans="1:7" ht="13.5" customHeight="1" x14ac:dyDescent="0.2">
      <c r="A37" s="1"/>
      <c r="B37" s="29"/>
      <c r="C37" s="29"/>
      <c r="D37" s="29"/>
      <c r="E37" s="29"/>
      <c r="F37" s="29"/>
      <c r="G37" s="108"/>
    </row>
    <row r="38" spans="1:7" ht="13.5" customHeight="1" x14ac:dyDescent="0.2">
      <c r="A38" s="1"/>
      <c r="B38" s="29"/>
      <c r="C38" s="29"/>
      <c r="D38" s="29"/>
      <c r="E38" s="29"/>
      <c r="F38" s="107"/>
      <c r="G38" s="108"/>
    </row>
    <row r="39" spans="1:7" ht="13.5" customHeight="1" x14ac:dyDescent="0.2">
      <c r="A39" s="177"/>
      <c r="B39" s="106"/>
      <c r="C39" s="106"/>
      <c r="D39" s="106"/>
      <c r="E39" s="106"/>
      <c r="F39" s="29"/>
      <c r="G39" s="108"/>
    </row>
    <row r="40" spans="1:7" ht="7.5" customHeight="1" x14ac:dyDescent="0.2">
      <c r="A40" s="1"/>
      <c r="B40" s="29"/>
      <c r="C40" s="29"/>
      <c r="D40" s="29"/>
      <c r="E40" s="29"/>
      <c r="F40" s="29"/>
      <c r="G40" s="108"/>
    </row>
    <row r="41" spans="1:7" ht="13.5" customHeight="1" x14ac:dyDescent="0.2">
      <c r="A41" s="178"/>
      <c r="B41" s="107"/>
      <c r="C41" s="107"/>
      <c r="D41" s="107"/>
      <c r="E41" s="107"/>
      <c r="F41" s="29"/>
      <c r="G41" s="108"/>
    </row>
    <row r="42" spans="1:7" ht="13.5" customHeight="1" x14ac:dyDescent="0.2">
      <c r="A42" s="1"/>
      <c r="B42" s="29"/>
      <c r="C42" s="29"/>
      <c r="D42" s="29"/>
      <c r="E42" s="29"/>
      <c r="F42" s="29"/>
      <c r="G42" s="108"/>
    </row>
    <row r="43" spans="1:7" ht="13.5" customHeight="1" x14ac:dyDescent="0.2">
      <c r="A43" s="1"/>
      <c r="B43" s="29"/>
      <c r="C43" s="29"/>
      <c r="D43" s="29"/>
      <c r="E43" s="29"/>
    </row>
    <row r="44" spans="1:7" ht="13.5" customHeight="1" x14ac:dyDescent="0.2">
      <c r="A44" s="1"/>
      <c r="B44" s="29"/>
      <c r="C44" s="29"/>
      <c r="D44" s="29"/>
      <c r="E44" s="29"/>
    </row>
    <row r="45" spans="1:7" ht="13.5" customHeight="1" x14ac:dyDescent="0.2">
      <c r="A45" s="1"/>
      <c r="B45" s="29"/>
      <c r="C45" s="29"/>
      <c r="D45" s="29"/>
      <c r="E45" s="29"/>
      <c r="F45" s="29"/>
    </row>
    <row r="46" spans="1:7" ht="13.5" customHeight="1" x14ac:dyDescent="0.2">
      <c r="A46" s="1"/>
      <c r="B46" s="29"/>
      <c r="C46" s="29"/>
      <c r="D46" s="29"/>
      <c r="E46" s="29"/>
      <c r="F46" s="29"/>
    </row>
    <row r="47" spans="1:7" ht="13.5" customHeight="1" x14ac:dyDescent="0.2">
      <c r="A47" s="1"/>
      <c r="B47" s="29"/>
      <c r="C47" s="29"/>
      <c r="D47" s="29"/>
      <c r="E47" s="29"/>
      <c r="F47" s="107"/>
    </row>
    <row r="48" spans="1:7" ht="13.5" customHeight="1" x14ac:dyDescent="0.2">
      <c r="A48" s="1"/>
      <c r="B48" s="29"/>
      <c r="C48" s="29"/>
      <c r="D48" s="29"/>
      <c r="E48" s="29"/>
      <c r="F48" s="29"/>
    </row>
    <row r="49" spans="1:7" ht="13.5" customHeight="1" x14ac:dyDescent="0.2">
      <c r="A49" s="1"/>
      <c r="B49" s="29"/>
      <c r="C49" s="29"/>
      <c r="D49" s="29"/>
      <c r="E49" s="29"/>
      <c r="F49" s="29"/>
    </row>
    <row r="50" spans="1:7" ht="13.5" customHeight="1" x14ac:dyDescent="0.2">
      <c r="A50" s="1"/>
      <c r="B50" s="29"/>
      <c r="C50" s="29"/>
      <c r="D50" s="29"/>
      <c r="E50" s="29"/>
      <c r="F50" s="29"/>
    </row>
    <row r="51" spans="1:7" ht="13.5" customHeight="1" x14ac:dyDescent="0.2">
      <c r="A51" s="177"/>
      <c r="B51" s="106"/>
      <c r="C51" s="106"/>
      <c r="D51" s="106"/>
      <c r="E51" s="106"/>
      <c r="F51" s="29"/>
    </row>
    <row r="52" spans="1:7" ht="7.5" customHeight="1" x14ac:dyDescent="0.2">
      <c r="A52" s="177"/>
      <c r="B52" s="106"/>
      <c r="C52" s="106"/>
      <c r="D52" s="106"/>
      <c r="E52" s="106"/>
    </row>
    <row r="53" spans="1:7" ht="13.5" customHeight="1" x14ac:dyDescent="0.2">
      <c r="A53" s="178"/>
      <c r="B53" s="107"/>
      <c r="C53" s="107"/>
      <c r="D53" s="107"/>
      <c r="E53" s="107"/>
    </row>
    <row r="54" spans="1:7" ht="13.5" customHeight="1" x14ac:dyDescent="0.2">
      <c r="A54" s="1"/>
      <c r="B54" s="29"/>
      <c r="C54" s="29"/>
      <c r="D54" s="29"/>
      <c r="E54" s="29"/>
      <c r="F54" s="29"/>
    </row>
    <row r="55" spans="1:7" ht="13.5" customHeight="1" x14ac:dyDescent="0.2">
      <c r="A55" s="1"/>
      <c r="B55" s="29"/>
      <c r="C55" s="29"/>
      <c r="D55" s="29"/>
      <c r="E55" s="29"/>
      <c r="F55" s="29"/>
      <c r="G55" s="108"/>
    </row>
    <row r="56" spans="1:7" ht="13.5" customHeight="1" x14ac:dyDescent="0.2">
      <c r="A56" s="1"/>
      <c r="B56" s="29"/>
      <c r="C56" s="29"/>
      <c r="D56" s="29"/>
      <c r="E56" s="29"/>
      <c r="F56" s="107"/>
      <c r="G56" s="108"/>
    </row>
    <row r="57" spans="1:7" ht="13.5" customHeight="1" x14ac:dyDescent="0.2">
      <c r="A57" s="1"/>
      <c r="B57" s="29"/>
      <c r="C57" s="29"/>
      <c r="D57" s="29"/>
      <c r="E57" s="29"/>
      <c r="F57" s="29"/>
      <c r="G57" s="108"/>
    </row>
    <row r="58" spans="1:7" ht="13.5" customHeight="1" x14ac:dyDescent="0.2">
      <c r="A58" s="1"/>
      <c r="B58" s="29"/>
      <c r="C58" s="29"/>
      <c r="D58" s="29"/>
      <c r="E58" s="29"/>
      <c r="F58" s="29"/>
      <c r="G58" s="108"/>
    </row>
    <row r="59" spans="1:7" ht="13.5" customHeight="1" x14ac:dyDescent="0.2">
      <c r="A59" s="177"/>
      <c r="B59" s="106"/>
      <c r="C59" s="106"/>
      <c r="D59" s="106"/>
      <c r="E59" s="106"/>
      <c r="F59" s="29"/>
      <c r="G59" s="108"/>
    </row>
    <row r="60" spans="1:7" ht="13.5" customHeight="1" x14ac:dyDescent="0.2">
      <c r="A60" s="177"/>
      <c r="B60" s="106"/>
      <c r="C60" s="106"/>
      <c r="D60" s="106"/>
      <c r="E60" s="106"/>
      <c r="F60" s="29"/>
      <c r="G60" s="108"/>
    </row>
    <row r="61" spans="1:7" ht="7.5" customHeight="1" x14ac:dyDescent="0.2">
      <c r="A61" s="178"/>
      <c r="B61" s="107"/>
      <c r="C61" s="107"/>
      <c r="D61" s="107"/>
      <c r="E61" s="107"/>
    </row>
    <row r="62" spans="1:7" ht="13.5" customHeight="1" x14ac:dyDescent="0.2">
      <c r="A62" s="178"/>
      <c r="B62" s="107"/>
      <c r="C62" s="107"/>
      <c r="D62" s="107"/>
      <c r="E62" s="107"/>
    </row>
    <row r="63" spans="1:7" ht="13.5" customHeight="1" x14ac:dyDescent="0.2">
      <c r="A63" s="1"/>
      <c r="B63" s="29"/>
      <c r="C63" s="29"/>
      <c r="D63" s="29"/>
      <c r="E63" s="29"/>
      <c r="F63" s="29"/>
    </row>
    <row r="64" spans="1:7" ht="13.5" customHeight="1" x14ac:dyDescent="0.2">
      <c r="A64" s="1"/>
      <c r="B64" s="29"/>
      <c r="C64" s="29"/>
      <c r="D64" s="29"/>
      <c r="E64" s="29"/>
      <c r="F64" s="29"/>
    </row>
    <row r="65" spans="1:7" ht="13.5" customHeight="1" x14ac:dyDescent="0.2">
      <c r="A65" s="1"/>
      <c r="B65" s="29"/>
      <c r="C65" s="29"/>
      <c r="D65" s="29"/>
      <c r="E65" s="29"/>
      <c r="F65" s="107"/>
    </row>
    <row r="66" spans="1:7" ht="13.5" customHeight="1" x14ac:dyDescent="0.2">
      <c r="A66" s="1"/>
      <c r="B66" s="29"/>
      <c r="C66" s="29"/>
      <c r="D66" s="29"/>
      <c r="E66" s="29"/>
      <c r="F66" s="29"/>
    </row>
    <row r="67" spans="1:7" ht="13.5" customHeight="1" x14ac:dyDescent="0.2">
      <c r="A67" s="177"/>
      <c r="B67" s="106"/>
      <c r="C67" s="106"/>
      <c r="D67" s="106"/>
      <c r="E67" s="106"/>
      <c r="F67" s="29"/>
    </row>
    <row r="68" spans="1:7" ht="7.5" customHeight="1" x14ac:dyDescent="0.2">
      <c r="A68" s="178"/>
      <c r="B68" s="107"/>
      <c r="C68" s="107"/>
      <c r="D68" s="107"/>
      <c r="E68" s="107"/>
      <c r="F68" s="29"/>
    </row>
    <row r="69" spans="1:7" ht="13.5" customHeight="1" x14ac:dyDescent="0.2">
      <c r="A69" s="178"/>
      <c r="B69" s="107"/>
      <c r="C69" s="107"/>
      <c r="D69" s="107"/>
      <c r="E69" s="107"/>
      <c r="F69" s="29"/>
    </row>
    <row r="70" spans="1:7" ht="13.5" customHeight="1" x14ac:dyDescent="0.2">
      <c r="A70" s="1"/>
      <c r="B70" s="29"/>
      <c r="C70" s="29"/>
      <c r="D70" s="29"/>
      <c r="E70" s="29"/>
    </row>
    <row r="71" spans="1:7" ht="13.5" customHeight="1" x14ac:dyDescent="0.2">
      <c r="A71" s="1"/>
      <c r="B71" s="29"/>
      <c r="C71" s="29"/>
      <c r="D71" s="29"/>
      <c r="E71" s="29"/>
    </row>
    <row r="72" spans="1:7" ht="13.5" customHeight="1" x14ac:dyDescent="0.2">
      <c r="A72" s="1"/>
      <c r="B72" s="29"/>
      <c r="C72" s="29"/>
      <c r="D72" s="29"/>
      <c r="E72" s="29"/>
      <c r="F72" s="29"/>
    </row>
    <row r="73" spans="1:7" ht="13.5" customHeight="1" x14ac:dyDescent="0.2">
      <c r="A73" s="1"/>
      <c r="B73" s="29"/>
      <c r="C73" s="29"/>
      <c r="D73" s="29"/>
      <c r="E73" s="29"/>
      <c r="F73" s="29"/>
      <c r="G73" s="108"/>
    </row>
    <row r="74" spans="1:7" ht="13.5" customHeight="1" x14ac:dyDescent="0.2">
      <c r="A74" s="1"/>
      <c r="B74" s="29"/>
      <c r="C74" s="29"/>
      <c r="D74" s="29"/>
      <c r="E74" s="29"/>
      <c r="F74" s="107"/>
      <c r="G74" s="108"/>
    </row>
    <row r="75" spans="1:7" ht="13.5" customHeight="1" x14ac:dyDescent="0.2">
      <c r="A75" s="1"/>
      <c r="B75" s="29"/>
      <c r="C75" s="29"/>
      <c r="D75" s="29"/>
      <c r="E75" s="29"/>
      <c r="F75" s="29"/>
      <c r="G75" s="108"/>
    </row>
    <row r="76" spans="1:7" ht="13.5" customHeight="1" x14ac:dyDescent="0.2">
      <c r="A76" s="1"/>
      <c r="B76" s="29"/>
      <c r="C76" s="29"/>
      <c r="D76" s="29"/>
      <c r="E76" s="29"/>
      <c r="F76" s="29"/>
      <c r="G76" s="108"/>
    </row>
    <row r="77" spans="1:7" ht="13.5" customHeight="1" x14ac:dyDescent="0.2">
      <c r="A77" s="1"/>
      <c r="B77" s="29"/>
      <c r="C77" s="29"/>
      <c r="D77" s="29"/>
      <c r="E77" s="29"/>
      <c r="F77" s="29"/>
      <c r="G77" s="108"/>
    </row>
    <row r="78" spans="1:7" ht="13.5" customHeight="1" x14ac:dyDescent="0.2">
      <c r="A78" s="177"/>
      <c r="B78" s="106"/>
      <c r="C78" s="106"/>
      <c r="D78" s="106"/>
      <c r="E78" s="106"/>
      <c r="F78" s="29"/>
      <c r="G78" s="108"/>
    </row>
    <row r="79" spans="1:7" ht="13.5" customHeight="1" x14ac:dyDescent="0.2">
      <c r="A79" s="177"/>
      <c r="B79" s="106"/>
      <c r="C79" s="106"/>
      <c r="D79" s="106"/>
      <c r="E79" s="106"/>
    </row>
    <row r="80" spans="1:7" ht="7.5" customHeight="1" x14ac:dyDescent="0.2">
      <c r="A80" s="178"/>
      <c r="B80" s="107"/>
      <c r="C80" s="107"/>
      <c r="D80" s="107"/>
      <c r="E80" s="107"/>
    </row>
    <row r="81" spans="1:6" ht="13.5" customHeight="1" x14ac:dyDescent="0.2">
      <c r="A81" s="178"/>
      <c r="B81" s="107"/>
      <c r="C81" s="107"/>
      <c r="D81" s="107"/>
      <c r="E81" s="107"/>
      <c r="F81" s="29"/>
    </row>
    <row r="82" spans="1:6" ht="13.5" customHeight="1" x14ac:dyDescent="0.2">
      <c r="A82" s="1"/>
      <c r="B82" s="29"/>
      <c r="C82" s="29"/>
      <c r="D82" s="29"/>
      <c r="E82" s="29"/>
      <c r="F82" s="29"/>
    </row>
    <row r="83" spans="1:6" ht="13.5" customHeight="1" x14ac:dyDescent="0.2">
      <c r="A83" s="1"/>
      <c r="B83" s="29"/>
      <c r="C83" s="29"/>
      <c r="D83" s="29"/>
      <c r="E83" s="29"/>
      <c r="F83" s="107"/>
    </row>
    <row r="84" spans="1:6" ht="13.5" customHeight="1" x14ac:dyDescent="0.2">
      <c r="A84" s="1"/>
      <c r="B84" s="29"/>
      <c r="C84" s="29"/>
      <c r="D84" s="29"/>
      <c r="E84" s="29"/>
      <c r="F84" s="29"/>
    </row>
    <row r="85" spans="1:6" ht="13.5" customHeight="1" x14ac:dyDescent="0.2">
      <c r="A85" s="1"/>
      <c r="B85" s="29"/>
      <c r="C85" s="29"/>
      <c r="D85" s="29"/>
      <c r="E85" s="29"/>
      <c r="F85" s="29"/>
    </row>
    <row r="86" spans="1:6" ht="13.5" customHeight="1" x14ac:dyDescent="0.2">
      <c r="A86" s="1"/>
      <c r="B86" s="29"/>
      <c r="C86" s="29"/>
      <c r="D86" s="29"/>
      <c r="E86" s="29"/>
      <c r="F86" s="29"/>
    </row>
    <row r="87" spans="1:6" ht="13.5" customHeight="1" x14ac:dyDescent="0.2">
      <c r="A87" s="1"/>
      <c r="B87" s="29"/>
      <c r="C87" s="29"/>
      <c r="D87" s="29"/>
      <c r="E87" s="29"/>
      <c r="F87" s="29"/>
    </row>
    <row r="88" spans="1:6" ht="13.5" customHeight="1" x14ac:dyDescent="0.2">
      <c r="A88" s="1"/>
      <c r="B88" s="29"/>
      <c r="C88" s="29"/>
      <c r="D88" s="29"/>
      <c r="E88" s="29"/>
    </row>
    <row r="89" spans="1:6" ht="13.5" customHeight="1" x14ac:dyDescent="0.2">
      <c r="A89" s="1"/>
      <c r="B89" s="29"/>
      <c r="C89" s="29"/>
      <c r="D89" s="29"/>
      <c r="E89" s="29"/>
    </row>
    <row r="90" spans="1:6" ht="13.5" customHeight="1" x14ac:dyDescent="0.2">
      <c r="A90" s="1"/>
      <c r="B90" s="29"/>
      <c r="C90" s="29"/>
      <c r="D90" s="29"/>
      <c r="E90" s="29"/>
    </row>
    <row r="91" spans="1:6" ht="13.5" customHeight="1" x14ac:dyDescent="0.2">
      <c r="A91" s="1"/>
      <c r="B91" s="29"/>
      <c r="C91" s="29"/>
      <c r="D91" s="29"/>
      <c r="E91" s="29"/>
    </row>
    <row r="92" spans="1:6" ht="13.5" customHeight="1" x14ac:dyDescent="0.2">
      <c r="A92" s="177"/>
      <c r="B92" s="106"/>
      <c r="C92" s="106"/>
      <c r="D92" s="106"/>
      <c r="E92" s="106"/>
    </row>
    <row r="93" spans="1:6" ht="7.5" customHeight="1" x14ac:dyDescent="0.2">
      <c r="A93" s="1"/>
      <c r="B93" s="29"/>
      <c r="C93" s="29"/>
      <c r="D93" s="29"/>
      <c r="E93" s="29"/>
    </row>
    <row r="94" spans="1:6" ht="13.5" customHeight="1" x14ac:dyDescent="0.2">
      <c r="A94" s="178"/>
      <c r="B94" s="107"/>
      <c r="C94" s="107"/>
      <c r="D94" s="107"/>
      <c r="E94" s="107"/>
    </row>
    <row r="95" spans="1:6" ht="13.5" customHeight="1" x14ac:dyDescent="0.2">
      <c r="A95" s="1"/>
      <c r="B95" s="29"/>
      <c r="C95" s="29"/>
      <c r="D95" s="29"/>
      <c r="E95" s="29"/>
    </row>
    <row r="96" spans="1:6" ht="13.5" customHeight="1" x14ac:dyDescent="0.2">
      <c r="A96" s="1"/>
      <c r="B96" s="29"/>
      <c r="C96" s="29"/>
      <c r="D96" s="29"/>
      <c r="E96" s="29"/>
    </row>
    <row r="97" spans="1:5" ht="13.5" customHeight="1" x14ac:dyDescent="0.2">
      <c r="A97" s="1"/>
      <c r="B97" s="29"/>
      <c r="C97" s="29"/>
      <c r="D97" s="29"/>
      <c r="E97" s="29"/>
    </row>
    <row r="98" spans="1:5" ht="13.5" customHeight="1" x14ac:dyDescent="0.2">
      <c r="A98" s="1"/>
      <c r="B98" s="29"/>
      <c r="C98" s="29"/>
      <c r="D98" s="29"/>
      <c r="E98" s="29"/>
    </row>
    <row r="99" spans="1:5" ht="13.5" customHeight="1" x14ac:dyDescent="0.2">
      <c r="A99" s="1"/>
      <c r="B99" s="29"/>
      <c r="C99" s="29"/>
      <c r="D99" s="29"/>
      <c r="E99" s="29"/>
    </row>
    <row r="100" spans="1:5" ht="13.5" customHeight="1" x14ac:dyDescent="0.2">
      <c r="A100" s="1"/>
      <c r="B100" s="29"/>
      <c r="C100" s="29"/>
      <c r="D100" s="29"/>
      <c r="E100" s="29"/>
    </row>
    <row r="101" spans="1:5" ht="13.5" customHeight="1" x14ac:dyDescent="0.2">
      <c r="A101" s="1"/>
      <c r="B101" s="29"/>
      <c r="C101" s="29"/>
      <c r="D101" s="29"/>
      <c r="E101" s="29"/>
    </row>
    <row r="102" spans="1:5" ht="13.5" customHeight="1" x14ac:dyDescent="0.2">
      <c r="A102" s="1"/>
      <c r="B102" s="29"/>
      <c r="C102" s="29"/>
      <c r="D102" s="29"/>
      <c r="E102" s="29"/>
    </row>
    <row r="103" spans="1:5" ht="13.5" customHeight="1" x14ac:dyDescent="0.2">
      <c r="A103" s="1"/>
      <c r="B103" s="29"/>
      <c r="C103" s="29"/>
      <c r="D103" s="29"/>
      <c r="E103" s="29"/>
    </row>
    <row r="104" spans="1:5" ht="13.5" customHeight="1" x14ac:dyDescent="0.2">
      <c r="A104" s="1"/>
      <c r="B104" s="29"/>
      <c r="C104" s="29"/>
      <c r="D104" s="29"/>
      <c r="E104" s="29"/>
    </row>
    <row r="105" spans="1:5" ht="13.5" customHeight="1" x14ac:dyDescent="0.2">
      <c r="A105" s="177"/>
      <c r="B105" s="106"/>
      <c r="C105" s="106"/>
      <c r="D105" s="106"/>
      <c r="E105" s="106"/>
    </row>
    <row r="106" spans="1:5" ht="7.5" customHeight="1" x14ac:dyDescent="0.2">
      <c r="A106" s="1"/>
      <c r="B106" s="29"/>
      <c r="C106" s="29"/>
      <c r="D106" s="29"/>
      <c r="E106" s="29"/>
    </row>
    <row r="107" spans="1:5" ht="13.5" customHeight="1" x14ac:dyDescent="0.25">
      <c r="A107" s="196"/>
      <c r="B107" s="197"/>
      <c r="C107" s="197"/>
      <c r="D107" s="197"/>
      <c r="E107" s="197"/>
    </row>
    <row r="108" spans="1:5" ht="13.5" customHeight="1" x14ac:dyDescent="0.2">
      <c r="A108" s="1"/>
      <c r="B108" s="29"/>
      <c r="C108" s="29"/>
      <c r="D108" s="29"/>
      <c r="E108" s="29"/>
    </row>
    <row r="109" spans="1:5" ht="13.5" customHeight="1" x14ac:dyDescent="0.2">
      <c r="A109" s="1"/>
      <c r="B109" s="29"/>
      <c r="C109" s="29"/>
      <c r="D109" s="29"/>
      <c r="E109" s="29"/>
    </row>
    <row r="110" spans="1:5" ht="13.5" customHeight="1" x14ac:dyDescent="0.2">
      <c r="A110" s="1"/>
      <c r="B110" s="29"/>
      <c r="C110" s="29"/>
      <c r="D110" s="29"/>
      <c r="E110" s="29"/>
    </row>
    <row r="111" spans="1:5" ht="13.5" customHeight="1" x14ac:dyDescent="0.2">
      <c r="A111" s="1"/>
      <c r="B111" s="29"/>
      <c r="C111" s="29"/>
      <c r="D111" s="29"/>
      <c r="E111" s="29"/>
    </row>
    <row r="112" spans="1:5" ht="13.5" customHeight="1" x14ac:dyDescent="0.2">
      <c r="A112" s="1"/>
      <c r="B112" s="29"/>
      <c r="C112" s="29"/>
      <c r="D112" s="29"/>
      <c r="E112" s="29"/>
    </row>
    <row r="113" spans="1:5" ht="13.5" customHeight="1" x14ac:dyDescent="0.2">
      <c r="A113" s="1"/>
      <c r="B113" s="29"/>
      <c r="C113" s="29"/>
      <c r="D113" s="29"/>
      <c r="E113" s="29"/>
    </row>
    <row r="114" spans="1:5" ht="13.5" customHeight="1" x14ac:dyDescent="0.2">
      <c r="A114" s="1"/>
      <c r="B114" s="29"/>
      <c r="C114" s="29"/>
      <c r="D114" s="29"/>
      <c r="E114" s="29"/>
    </row>
    <row r="115" spans="1:5" ht="13.5" customHeight="1" x14ac:dyDescent="0.2">
      <c r="A115" s="1"/>
      <c r="B115" s="29"/>
      <c r="C115" s="29"/>
      <c r="D115" s="29"/>
      <c r="E115" s="29"/>
    </row>
    <row r="116" spans="1:5" ht="13.5" customHeight="1" x14ac:dyDescent="0.2">
      <c r="A116" s="1"/>
      <c r="B116" s="29"/>
      <c r="C116" s="29"/>
      <c r="D116" s="29"/>
      <c r="E116" s="29"/>
    </row>
    <row r="117" spans="1:5" ht="13.5" customHeight="1" x14ac:dyDescent="0.2">
      <c r="A117" s="1"/>
      <c r="B117" s="29"/>
      <c r="C117" s="29"/>
      <c r="D117" s="29"/>
      <c r="E117" s="29"/>
    </row>
    <row r="118" spans="1:5" ht="13.5" customHeight="1" x14ac:dyDescent="0.2">
      <c r="A118" s="1"/>
      <c r="B118" s="29"/>
      <c r="C118" s="29"/>
      <c r="D118" s="29"/>
      <c r="E118" s="29"/>
    </row>
    <row r="119" spans="1:5" ht="13.5" customHeight="1" x14ac:dyDescent="0.2"/>
    <row r="120" spans="1:5" ht="13.5" customHeight="1" x14ac:dyDescent="0.2"/>
    <row r="121" spans="1:5" ht="13.5" customHeight="1" x14ac:dyDescent="0.25">
      <c r="A121" s="194"/>
      <c r="B121" s="195"/>
      <c r="C121" s="195"/>
      <c r="D121" s="195"/>
      <c r="E121" s="195"/>
    </row>
    <row r="122" spans="1:5" ht="7.5" customHeight="1" x14ac:dyDescent="0.2"/>
    <row r="123" spans="1:5" ht="13.5" customHeight="1" x14ac:dyDescent="0.25">
      <c r="A123" s="196"/>
      <c r="B123" s="197"/>
      <c r="C123" s="197"/>
      <c r="D123" s="197"/>
      <c r="E123" s="197"/>
    </row>
    <row r="124" spans="1:5" ht="13.5" customHeight="1" x14ac:dyDescent="0.2">
      <c r="A124" s="1"/>
      <c r="B124" s="29"/>
      <c r="C124" s="29"/>
      <c r="D124" s="29"/>
      <c r="E124" s="29"/>
    </row>
    <row r="125" spans="1:5" ht="13.5" customHeight="1" x14ac:dyDescent="0.2">
      <c r="A125" s="1"/>
      <c r="B125" s="29"/>
      <c r="C125" s="29"/>
      <c r="D125" s="29"/>
      <c r="E125" s="29"/>
    </row>
    <row r="126" spans="1:5" ht="13.5" customHeight="1" x14ac:dyDescent="0.2">
      <c r="A126" s="1"/>
      <c r="B126" s="29"/>
      <c r="C126" s="29"/>
      <c r="D126" s="29"/>
      <c r="E126" s="29"/>
    </row>
    <row r="127" spans="1:5" ht="13.5" customHeight="1" x14ac:dyDescent="0.2">
      <c r="A127" s="1"/>
      <c r="B127" s="29"/>
      <c r="C127" s="29"/>
      <c r="D127" s="29"/>
      <c r="E127" s="29"/>
    </row>
    <row r="128" spans="1:5" ht="13.5" customHeight="1" x14ac:dyDescent="0.2">
      <c r="A128" s="1"/>
      <c r="B128" s="29"/>
      <c r="C128" s="29"/>
      <c r="D128" s="29"/>
      <c r="E128" s="29"/>
    </row>
    <row r="129" spans="1:5" ht="13.5" customHeight="1" x14ac:dyDescent="0.2">
      <c r="A129" s="1"/>
      <c r="B129" s="29"/>
      <c r="C129" s="29"/>
      <c r="D129" s="29"/>
      <c r="E129" s="29"/>
    </row>
    <row r="130" spans="1:5" ht="13.5" customHeight="1" x14ac:dyDescent="0.2">
      <c r="A130" s="1"/>
      <c r="B130" s="29"/>
      <c r="C130" s="29"/>
      <c r="D130" s="29"/>
      <c r="E130" s="29"/>
    </row>
    <row r="131" spans="1:5" ht="13.5" customHeight="1" x14ac:dyDescent="0.2"/>
    <row r="132" spans="1:5" ht="13.5" customHeight="1" x14ac:dyDescent="0.2"/>
    <row r="133" spans="1:5" ht="13.5" customHeight="1" x14ac:dyDescent="0.25">
      <c r="A133" s="194"/>
      <c r="B133" s="195"/>
      <c r="C133" s="195"/>
      <c r="D133" s="195"/>
      <c r="E133" s="195"/>
    </row>
    <row r="134" spans="1:5" ht="7.5" customHeight="1" x14ac:dyDescent="0.2"/>
    <row r="135" spans="1:5" ht="13.5" customHeight="1" x14ac:dyDescent="0.25">
      <c r="A135" s="196"/>
      <c r="B135" s="197"/>
      <c r="C135" s="197"/>
      <c r="D135" s="197"/>
      <c r="E135" s="197"/>
    </row>
    <row r="136" spans="1:5" ht="13.5" customHeight="1" x14ac:dyDescent="0.2">
      <c r="A136" s="1"/>
      <c r="B136" s="29"/>
      <c r="C136" s="29"/>
      <c r="D136" s="29"/>
      <c r="E136" s="29"/>
    </row>
    <row r="137" spans="1:5" ht="13.5" customHeight="1" x14ac:dyDescent="0.2">
      <c r="A137" s="1"/>
      <c r="B137" s="29"/>
      <c r="C137" s="29"/>
      <c r="D137" s="29"/>
      <c r="E137" s="29"/>
    </row>
    <row r="138" spans="1:5" ht="13.5" customHeight="1" x14ac:dyDescent="0.2">
      <c r="A138" s="1"/>
      <c r="B138" s="29"/>
      <c r="C138" s="29"/>
      <c r="D138" s="29"/>
      <c r="E138" s="29"/>
    </row>
    <row r="139" spans="1:5" ht="13.5" customHeight="1" x14ac:dyDescent="0.2">
      <c r="A139" s="1"/>
      <c r="B139" s="29"/>
      <c r="C139" s="29"/>
      <c r="D139" s="29"/>
      <c r="E139" s="29"/>
    </row>
    <row r="140" spans="1:5" ht="13.5" customHeight="1" x14ac:dyDescent="0.2">
      <c r="A140" s="1"/>
      <c r="B140" s="29"/>
      <c r="C140" s="29"/>
      <c r="D140" s="29"/>
      <c r="E140" s="29"/>
    </row>
    <row r="141" spans="1:5" ht="13.5" customHeight="1" x14ac:dyDescent="0.2">
      <c r="A141" s="1"/>
      <c r="B141" s="29"/>
      <c r="C141" s="29"/>
      <c r="D141" s="29"/>
      <c r="E141" s="29"/>
    </row>
    <row r="142" spans="1:5" ht="13.5" customHeight="1" x14ac:dyDescent="0.2">
      <c r="A142" s="1"/>
      <c r="B142" s="29"/>
      <c r="C142" s="29"/>
      <c r="D142" s="29"/>
      <c r="E142" s="29"/>
    </row>
    <row r="143" spans="1:5" ht="13.5" customHeight="1" x14ac:dyDescent="0.2"/>
    <row r="144" spans="1:5" ht="13.5" customHeight="1" x14ac:dyDescent="0.2"/>
    <row r="145" spans="1:5" ht="13.5" customHeight="1" x14ac:dyDescent="0.25">
      <c r="A145" s="194"/>
      <c r="B145" s="195"/>
      <c r="C145" s="195"/>
      <c r="D145" s="195"/>
      <c r="E145" s="195"/>
    </row>
    <row r="146" spans="1:5" ht="7.5" customHeight="1" x14ac:dyDescent="0.2"/>
    <row r="147" spans="1:5" ht="13.5" customHeight="1" x14ac:dyDescent="0.25">
      <c r="A147" s="196"/>
      <c r="B147" s="197"/>
      <c r="C147" s="197"/>
      <c r="D147" s="197"/>
      <c r="E147" s="197"/>
    </row>
    <row r="148" spans="1:5" ht="13.5" customHeight="1" x14ac:dyDescent="0.2">
      <c r="A148" s="1"/>
      <c r="B148" s="29"/>
      <c r="C148" s="29"/>
      <c r="D148" s="29"/>
      <c r="E148" s="29"/>
    </row>
    <row r="149" spans="1:5" ht="13.5" customHeight="1" x14ac:dyDescent="0.2">
      <c r="A149" s="1"/>
      <c r="B149" s="29"/>
      <c r="C149" s="29"/>
      <c r="D149" s="29"/>
      <c r="E149" s="29"/>
    </row>
    <row r="150" spans="1:5" ht="13.5" customHeight="1" x14ac:dyDescent="0.2">
      <c r="A150" s="1"/>
      <c r="B150" s="29"/>
      <c r="C150" s="29"/>
      <c r="D150" s="29"/>
      <c r="E150" s="29"/>
    </row>
    <row r="151" spans="1:5" ht="13.5" customHeight="1" x14ac:dyDescent="0.2">
      <c r="A151" s="1"/>
      <c r="B151" s="29"/>
      <c r="C151" s="29"/>
      <c r="D151" s="29"/>
      <c r="E151" s="29"/>
    </row>
    <row r="152" spans="1:5" ht="13.5" customHeight="1" x14ac:dyDescent="0.2">
      <c r="A152" s="1"/>
      <c r="B152" s="29"/>
      <c r="C152" s="29"/>
      <c r="D152" s="29"/>
      <c r="E152" s="29"/>
    </row>
    <row r="153" spans="1:5" ht="13.5" customHeight="1" x14ac:dyDescent="0.2">
      <c r="A153" s="1"/>
      <c r="B153" s="29"/>
      <c r="C153" s="29"/>
      <c r="D153" s="29"/>
      <c r="E153" s="29"/>
    </row>
    <row r="154" spans="1:5" ht="13.5" customHeight="1" x14ac:dyDescent="0.2">
      <c r="A154" s="1"/>
      <c r="B154" s="29"/>
      <c r="C154" s="29"/>
      <c r="D154" s="29"/>
      <c r="E154" s="29"/>
    </row>
    <row r="155" spans="1:5" ht="13.5" customHeight="1" x14ac:dyDescent="0.2"/>
    <row r="156" spans="1:5" ht="13.5" customHeight="1" x14ac:dyDescent="0.2"/>
    <row r="157" spans="1:5" ht="13.5" customHeight="1" x14ac:dyDescent="0.25">
      <c r="A157" s="194"/>
      <c r="B157" s="195"/>
      <c r="C157" s="195"/>
      <c r="D157" s="195"/>
      <c r="E157" s="195"/>
    </row>
    <row r="158" spans="1:5" ht="7.5" customHeight="1" x14ac:dyDescent="0.2"/>
    <row r="159" spans="1:5" ht="13.5" customHeight="1" x14ac:dyDescent="0.25">
      <c r="A159" s="196"/>
      <c r="B159" s="197"/>
      <c r="C159" s="197"/>
      <c r="D159" s="197"/>
      <c r="E159" s="197"/>
    </row>
    <row r="160" spans="1:5" ht="13.5" customHeight="1" x14ac:dyDescent="0.2">
      <c r="A160" s="1"/>
      <c r="B160" s="29"/>
      <c r="C160" s="29"/>
      <c r="D160" s="29"/>
      <c r="E160" s="29"/>
    </row>
    <row r="161" spans="1:5" ht="13.5" customHeight="1" x14ac:dyDescent="0.2">
      <c r="A161" s="1"/>
      <c r="B161" s="29"/>
      <c r="C161" s="29"/>
      <c r="D161" s="29"/>
      <c r="E161" s="29"/>
    </row>
    <row r="162" spans="1:5" ht="13.5" customHeight="1" x14ac:dyDescent="0.2">
      <c r="A162" s="1"/>
      <c r="B162" s="29"/>
      <c r="C162" s="29"/>
      <c r="D162" s="29"/>
      <c r="E162" s="29"/>
    </row>
    <row r="163" spans="1:5" ht="13.5" customHeight="1" x14ac:dyDescent="0.2">
      <c r="A163" s="1"/>
      <c r="B163" s="29"/>
      <c r="C163" s="29"/>
      <c r="D163" s="29"/>
      <c r="E163" s="29"/>
    </row>
    <row r="164" spans="1:5" ht="13.5" customHeight="1" x14ac:dyDescent="0.2">
      <c r="A164" s="1"/>
      <c r="B164" s="29"/>
      <c r="C164" s="29"/>
      <c r="D164" s="29"/>
      <c r="E164" s="29"/>
    </row>
    <row r="165" spans="1:5" ht="13.5" customHeight="1" x14ac:dyDescent="0.2">
      <c r="A165" s="1"/>
      <c r="B165" s="29"/>
      <c r="C165" s="29"/>
      <c r="D165" s="29"/>
      <c r="E165" s="29"/>
    </row>
    <row r="166" spans="1:5" ht="13.5" customHeight="1" x14ac:dyDescent="0.2">
      <c r="A166" s="1"/>
      <c r="B166" s="29"/>
      <c r="C166" s="29"/>
      <c r="D166" s="29"/>
      <c r="E166" s="29"/>
    </row>
    <row r="167" spans="1:5" ht="13.5" customHeight="1" x14ac:dyDescent="0.2"/>
    <row r="168" spans="1:5" ht="13.5" customHeight="1" x14ac:dyDescent="0.2"/>
    <row r="169" spans="1:5" ht="13.5" customHeight="1" x14ac:dyDescent="0.25">
      <c r="A169" s="194"/>
      <c r="B169" s="195"/>
      <c r="C169" s="195"/>
      <c r="D169" s="195"/>
      <c r="E169" s="195"/>
    </row>
    <row r="170" spans="1:5" ht="7.5" customHeight="1" x14ac:dyDescent="0.2"/>
    <row r="171" spans="1:5" ht="13.5" customHeight="1" x14ac:dyDescent="0.25">
      <c r="A171" s="196"/>
      <c r="B171" s="197"/>
      <c r="C171" s="197"/>
      <c r="D171" s="197"/>
      <c r="E171" s="197"/>
    </row>
    <row r="172" spans="1:5" ht="13.5" customHeight="1" x14ac:dyDescent="0.2">
      <c r="A172" s="1"/>
      <c r="B172" s="29"/>
      <c r="C172" s="29"/>
      <c r="D172" s="29"/>
      <c r="E172" s="29"/>
    </row>
    <row r="173" spans="1:5" ht="13.5" customHeight="1" x14ac:dyDescent="0.2">
      <c r="A173" s="1"/>
      <c r="B173" s="29"/>
      <c r="C173" s="29"/>
      <c r="D173" s="29"/>
      <c r="E173" s="29"/>
    </row>
    <row r="174" spans="1:5" ht="13.5" customHeight="1" x14ac:dyDescent="0.2">
      <c r="A174" s="1"/>
      <c r="B174" s="29"/>
      <c r="C174" s="29"/>
      <c r="D174" s="29"/>
      <c r="E174" s="29"/>
    </row>
    <row r="175" spans="1:5" ht="13.5" customHeight="1" x14ac:dyDescent="0.2">
      <c r="A175" s="1"/>
      <c r="B175" s="29"/>
      <c r="C175" s="29"/>
      <c r="D175" s="29"/>
      <c r="E175" s="29"/>
    </row>
    <row r="176" spans="1:5" ht="13.5" customHeight="1" x14ac:dyDescent="0.2">
      <c r="A176" s="1"/>
      <c r="B176" s="29"/>
      <c r="C176" s="29"/>
      <c r="D176" s="29"/>
      <c r="E176" s="29"/>
    </row>
    <row r="177" spans="1:5" ht="13.5" customHeight="1" x14ac:dyDescent="0.2">
      <c r="A177" s="1"/>
      <c r="B177" s="29"/>
      <c r="C177" s="29"/>
      <c r="D177" s="29"/>
      <c r="E177" s="29"/>
    </row>
    <row r="178" spans="1:5" ht="13.5" customHeight="1" x14ac:dyDescent="0.2">
      <c r="A178" s="1"/>
      <c r="B178" s="29"/>
      <c r="C178" s="29"/>
      <c r="D178" s="29"/>
      <c r="E178" s="29"/>
    </row>
    <row r="179" spans="1:5" ht="13.5" customHeight="1" x14ac:dyDescent="0.2"/>
    <row r="180" spans="1:5" ht="13.5" customHeight="1" x14ac:dyDescent="0.2"/>
    <row r="181" spans="1:5" ht="13.5" customHeight="1" x14ac:dyDescent="0.25">
      <c r="A181" s="194"/>
      <c r="B181" s="195"/>
      <c r="C181" s="195"/>
      <c r="D181" s="195"/>
      <c r="E181" s="195"/>
    </row>
    <row r="182" spans="1:5" ht="7.5" customHeight="1" x14ac:dyDescent="0.2"/>
    <row r="183" spans="1:5" ht="13.5" customHeight="1" x14ac:dyDescent="0.25">
      <c r="A183" s="196"/>
      <c r="B183" s="197"/>
      <c r="C183" s="197"/>
      <c r="D183" s="197"/>
      <c r="E183" s="197"/>
    </row>
    <row r="184" spans="1:5" ht="13.5" customHeight="1" x14ac:dyDescent="0.2">
      <c r="A184" s="1"/>
      <c r="B184" s="29"/>
      <c r="C184" s="29"/>
      <c r="D184" s="29"/>
      <c r="E184" s="29"/>
    </row>
    <row r="185" spans="1:5" ht="13.5" customHeight="1" x14ac:dyDescent="0.2">
      <c r="A185" s="1"/>
      <c r="B185" s="29"/>
      <c r="C185" s="29"/>
      <c r="D185" s="29"/>
      <c r="E185" s="29"/>
    </row>
    <row r="186" spans="1:5" ht="13.5" customHeight="1" x14ac:dyDescent="0.2">
      <c r="A186" s="1"/>
      <c r="B186" s="29"/>
      <c r="C186" s="29"/>
      <c r="D186" s="29"/>
      <c r="E186" s="29"/>
    </row>
    <row r="187" spans="1:5" ht="13.5" customHeight="1" x14ac:dyDescent="0.2">
      <c r="A187" s="1"/>
      <c r="B187" s="29"/>
      <c r="C187" s="29"/>
      <c r="D187" s="29"/>
      <c r="E187" s="29"/>
    </row>
    <row r="188" spans="1:5" ht="13.5" customHeight="1" x14ac:dyDescent="0.2">
      <c r="A188" s="1"/>
      <c r="B188" s="29"/>
      <c r="C188" s="29"/>
      <c r="D188" s="29"/>
      <c r="E188" s="29"/>
    </row>
    <row r="189" spans="1:5" ht="13.5" customHeight="1" x14ac:dyDescent="0.2">
      <c r="A189" s="1"/>
      <c r="B189" s="29"/>
      <c r="C189" s="29"/>
      <c r="D189" s="29"/>
      <c r="E189" s="29"/>
    </row>
    <row r="190" spans="1:5" ht="13.5" customHeight="1" x14ac:dyDescent="0.2">
      <c r="A190" s="1"/>
      <c r="B190" s="29"/>
      <c r="C190" s="29"/>
      <c r="D190" s="29"/>
      <c r="E190" s="29"/>
    </row>
    <row r="191" spans="1:5" ht="13.5" customHeight="1" x14ac:dyDescent="0.2"/>
    <row r="192" spans="1:5" ht="13.5" customHeight="1" x14ac:dyDescent="0.2"/>
  </sheetData>
  <sheetProtection algorithmName="SHA-512" hashValue="A2B3bnP+f1zQDHqHb/X2lah5pqiK0wK5YsOYoF00QGjEClgRygqMKuQlRQO/LlfCF5erWTkpx5YM5Ekpm7zhgA==" saltValue="IaHpqQx46ED3mjRhPQMLzw==" spinCount="100000" sheet="1" objects="1" scenarios="1"/>
  <phoneticPr fontId="0" type="noConversion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&amp;L&amp;"Tahoma,Regular"&amp;10MCAA&amp;C&amp;"Tahoma,Regular"&amp;10Midlands Track &amp;&amp; Field League&amp;R&amp;"Tahoma,Regular"&amp;10&amp;D</oddHeader>
    <oddFooter>&amp;C&amp;"Tahoma,Regular"&amp;10page &amp;P of &amp;N&amp;R&amp;"Tahoma,Regular"&amp;9program by Tony Noel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7">
    <tabColor indexed="10"/>
  </sheetPr>
  <dimension ref="A1:M1310"/>
  <sheetViews>
    <sheetView workbookViewId="0">
      <selection sqref="A1:XFD1048576"/>
    </sheetView>
  </sheetViews>
  <sheetFormatPr defaultColWidth="24" defaultRowHeight="14.25" x14ac:dyDescent="0.2"/>
  <cols>
    <col min="1" max="1" width="17" style="174" bestFit="1" customWidth="1"/>
    <col min="2" max="2" width="13.375" bestFit="1" customWidth="1"/>
    <col min="3" max="3" width="11.125" style="174" bestFit="1" customWidth="1"/>
    <col min="4" max="4" width="3.625" style="397" bestFit="1" customWidth="1"/>
    <col min="5" max="5" width="9.375" style="398" bestFit="1" customWidth="1"/>
    <col min="6" max="6" width="24.375" bestFit="1" customWidth="1"/>
    <col min="7" max="7" width="8.125" style="397" bestFit="1" customWidth="1"/>
    <col min="257" max="257" width="17" bestFit="1" customWidth="1"/>
    <col min="258" max="258" width="13.375" bestFit="1" customWidth="1"/>
    <col min="259" max="259" width="11.125" bestFit="1" customWidth="1"/>
    <col min="260" max="260" width="3.625" bestFit="1" customWidth="1"/>
    <col min="261" max="261" width="9.375" bestFit="1" customWidth="1"/>
    <col min="262" max="262" width="24.375" bestFit="1" customWidth="1"/>
    <col min="263" max="263" width="8.125" bestFit="1" customWidth="1"/>
    <col min="513" max="513" width="17" bestFit="1" customWidth="1"/>
    <col min="514" max="514" width="13.375" bestFit="1" customWidth="1"/>
    <col min="515" max="515" width="11.125" bestFit="1" customWidth="1"/>
    <col min="516" max="516" width="3.625" bestFit="1" customWidth="1"/>
    <col min="517" max="517" width="9.375" bestFit="1" customWidth="1"/>
    <col min="518" max="518" width="24.375" bestFit="1" customWidth="1"/>
    <col min="519" max="519" width="8.125" bestFit="1" customWidth="1"/>
    <col min="769" max="769" width="17" bestFit="1" customWidth="1"/>
    <col min="770" max="770" width="13.375" bestFit="1" customWidth="1"/>
    <col min="771" max="771" width="11.125" bestFit="1" customWidth="1"/>
    <col min="772" max="772" width="3.625" bestFit="1" customWidth="1"/>
    <col min="773" max="773" width="9.375" bestFit="1" customWidth="1"/>
    <col min="774" max="774" width="24.375" bestFit="1" customWidth="1"/>
    <col min="775" max="775" width="8.125" bestFit="1" customWidth="1"/>
    <col min="1025" max="1025" width="17" bestFit="1" customWidth="1"/>
    <col min="1026" max="1026" width="13.375" bestFit="1" customWidth="1"/>
    <col min="1027" max="1027" width="11.125" bestFit="1" customWidth="1"/>
    <col min="1028" max="1028" width="3.625" bestFit="1" customWidth="1"/>
    <col min="1029" max="1029" width="9.375" bestFit="1" customWidth="1"/>
    <col min="1030" max="1030" width="24.375" bestFit="1" customWidth="1"/>
    <col min="1031" max="1031" width="8.125" bestFit="1" customWidth="1"/>
    <col min="1281" max="1281" width="17" bestFit="1" customWidth="1"/>
    <col min="1282" max="1282" width="13.375" bestFit="1" customWidth="1"/>
    <col min="1283" max="1283" width="11.125" bestFit="1" customWidth="1"/>
    <col min="1284" max="1284" width="3.625" bestFit="1" customWidth="1"/>
    <col min="1285" max="1285" width="9.375" bestFit="1" customWidth="1"/>
    <col min="1286" max="1286" width="24.375" bestFit="1" customWidth="1"/>
    <col min="1287" max="1287" width="8.125" bestFit="1" customWidth="1"/>
    <col min="1537" max="1537" width="17" bestFit="1" customWidth="1"/>
    <col min="1538" max="1538" width="13.375" bestFit="1" customWidth="1"/>
    <col min="1539" max="1539" width="11.125" bestFit="1" customWidth="1"/>
    <col min="1540" max="1540" width="3.625" bestFit="1" customWidth="1"/>
    <col min="1541" max="1541" width="9.375" bestFit="1" customWidth="1"/>
    <col min="1542" max="1542" width="24.375" bestFit="1" customWidth="1"/>
    <col min="1543" max="1543" width="8.125" bestFit="1" customWidth="1"/>
    <col min="1793" max="1793" width="17" bestFit="1" customWidth="1"/>
    <col min="1794" max="1794" width="13.375" bestFit="1" customWidth="1"/>
    <col min="1795" max="1795" width="11.125" bestFit="1" customWidth="1"/>
    <col min="1796" max="1796" width="3.625" bestFit="1" customWidth="1"/>
    <col min="1797" max="1797" width="9.375" bestFit="1" customWidth="1"/>
    <col min="1798" max="1798" width="24.375" bestFit="1" customWidth="1"/>
    <col min="1799" max="1799" width="8.125" bestFit="1" customWidth="1"/>
    <col min="2049" max="2049" width="17" bestFit="1" customWidth="1"/>
    <col min="2050" max="2050" width="13.375" bestFit="1" customWidth="1"/>
    <col min="2051" max="2051" width="11.125" bestFit="1" customWidth="1"/>
    <col min="2052" max="2052" width="3.625" bestFit="1" customWidth="1"/>
    <col min="2053" max="2053" width="9.375" bestFit="1" customWidth="1"/>
    <col min="2054" max="2054" width="24.375" bestFit="1" customWidth="1"/>
    <col min="2055" max="2055" width="8.125" bestFit="1" customWidth="1"/>
    <col min="2305" max="2305" width="17" bestFit="1" customWidth="1"/>
    <col min="2306" max="2306" width="13.375" bestFit="1" customWidth="1"/>
    <col min="2307" max="2307" width="11.125" bestFit="1" customWidth="1"/>
    <col min="2308" max="2308" width="3.625" bestFit="1" customWidth="1"/>
    <col min="2309" max="2309" width="9.375" bestFit="1" customWidth="1"/>
    <col min="2310" max="2310" width="24.375" bestFit="1" customWidth="1"/>
    <col min="2311" max="2311" width="8.125" bestFit="1" customWidth="1"/>
    <col min="2561" max="2561" width="17" bestFit="1" customWidth="1"/>
    <col min="2562" max="2562" width="13.375" bestFit="1" customWidth="1"/>
    <col min="2563" max="2563" width="11.125" bestFit="1" customWidth="1"/>
    <col min="2564" max="2564" width="3.625" bestFit="1" customWidth="1"/>
    <col min="2565" max="2565" width="9.375" bestFit="1" customWidth="1"/>
    <col min="2566" max="2566" width="24.375" bestFit="1" customWidth="1"/>
    <col min="2567" max="2567" width="8.125" bestFit="1" customWidth="1"/>
    <col min="2817" max="2817" width="17" bestFit="1" customWidth="1"/>
    <col min="2818" max="2818" width="13.375" bestFit="1" customWidth="1"/>
    <col min="2819" max="2819" width="11.125" bestFit="1" customWidth="1"/>
    <col min="2820" max="2820" width="3.625" bestFit="1" customWidth="1"/>
    <col min="2821" max="2821" width="9.375" bestFit="1" customWidth="1"/>
    <col min="2822" max="2822" width="24.375" bestFit="1" customWidth="1"/>
    <col min="2823" max="2823" width="8.125" bestFit="1" customWidth="1"/>
    <col min="3073" max="3073" width="17" bestFit="1" customWidth="1"/>
    <col min="3074" max="3074" width="13.375" bestFit="1" customWidth="1"/>
    <col min="3075" max="3075" width="11.125" bestFit="1" customWidth="1"/>
    <col min="3076" max="3076" width="3.625" bestFit="1" customWidth="1"/>
    <col min="3077" max="3077" width="9.375" bestFit="1" customWidth="1"/>
    <col min="3078" max="3078" width="24.375" bestFit="1" customWidth="1"/>
    <col min="3079" max="3079" width="8.125" bestFit="1" customWidth="1"/>
    <col min="3329" max="3329" width="17" bestFit="1" customWidth="1"/>
    <col min="3330" max="3330" width="13.375" bestFit="1" customWidth="1"/>
    <col min="3331" max="3331" width="11.125" bestFit="1" customWidth="1"/>
    <col min="3332" max="3332" width="3.625" bestFit="1" customWidth="1"/>
    <col min="3333" max="3333" width="9.375" bestFit="1" customWidth="1"/>
    <col min="3334" max="3334" width="24.375" bestFit="1" customWidth="1"/>
    <col min="3335" max="3335" width="8.125" bestFit="1" customWidth="1"/>
    <col min="3585" max="3585" width="17" bestFit="1" customWidth="1"/>
    <col min="3586" max="3586" width="13.375" bestFit="1" customWidth="1"/>
    <col min="3587" max="3587" width="11.125" bestFit="1" customWidth="1"/>
    <col min="3588" max="3588" width="3.625" bestFit="1" customWidth="1"/>
    <col min="3589" max="3589" width="9.375" bestFit="1" customWidth="1"/>
    <col min="3590" max="3590" width="24.375" bestFit="1" customWidth="1"/>
    <col min="3591" max="3591" width="8.125" bestFit="1" customWidth="1"/>
    <col min="3841" max="3841" width="17" bestFit="1" customWidth="1"/>
    <col min="3842" max="3842" width="13.375" bestFit="1" customWidth="1"/>
    <col min="3843" max="3843" width="11.125" bestFit="1" customWidth="1"/>
    <col min="3844" max="3844" width="3.625" bestFit="1" customWidth="1"/>
    <col min="3845" max="3845" width="9.375" bestFit="1" customWidth="1"/>
    <col min="3846" max="3846" width="24.375" bestFit="1" customWidth="1"/>
    <col min="3847" max="3847" width="8.125" bestFit="1" customWidth="1"/>
    <col min="4097" max="4097" width="17" bestFit="1" customWidth="1"/>
    <col min="4098" max="4098" width="13.375" bestFit="1" customWidth="1"/>
    <col min="4099" max="4099" width="11.125" bestFit="1" customWidth="1"/>
    <col min="4100" max="4100" width="3.625" bestFit="1" customWidth="1"/>
    <col min="4101" max="4101" width="9.375" bestFit="1" customWidth="1"/>
    <col min="4102" max="4102" width="24.375" bestFit="1" customWidth="1"/>
    <col min="4103" max="4103" width="8.125" bestFit="1" customWidth="1"/>
    <col min="4353" max="4353" width="17" bestFit="1" customWidth="1"/>
    <col min="4354" max="4354" width="13.375" bestFit="1" customWidth="1"/>
    <col min="4355" max="4355" width="11.125" bestFit="1" customWidth="1"/>
    <col min="4356" max="4356" width="3.625" bestFit="1" customWidth="1"/>
    <col min="4357" max="4357" width="9.375" bestFit="1" customWidth="1"/>
    <col min="4358" max="4358" width="24.375" bestFit="1" customWidth="1"/>
    <col min="4359" max="4359" width="8.125" bestFit="1" customWidth="1"/>
    <col min="4609" max="4609" width="17" bestFit="1" customWidth="1"/>
    <col min="4610" max="4610" width="13.375" bestFit="1" customWidth="1"/>
    <col min="4611" max="4611" width="11.125" bestFit="1" customWidth="1"/>
    <col min="4612" max="4612" width="3.625" bestFit="1" customWidth="1"/>
    <col min="4613" max="4613" width="9.375" bestFit="1" customWidth="1"/>
    <col min="4614" max="4614" width="24.375" bestFit="1" customWidth="1"/>
    <col min="4615" max="4615" width="8.125" bestFit="1" customWidth="1"/>
    <col min="4865" max="4865" width="17" bestFit="1" customWidth="1"/>
    <col min="4866" max="4866" width="13.375" bestFit="1" customWidth="1"/>
    <col min="4867" max="4867" width="11.125" bestFit="1" customWidth="1"/>
    <col min="4868" max="4868" width="3.625" bestFit="1" customWidth="1"/>
    <col min="4869" max="4869" width="9.375" bestFit="1" customWidth="1"/>
    <col min="4870" max="4870" width="24.375" bestFit="1" customWidth="1"/>
    <col min="4871" max="4871" width="8.125" bestFit="1" customWidth="1"/>
    <col min="5121" max="5121" width="17" bestFit="1" customWidth="1"/>
    <col min="5122" max="5122" width="13.375" bestFit="1" customWidth="1"/>
    <col min="5123" max="5123" width="11.125" bestFit="1" customWidth="1"/>
    <col min="5124" max="5124" width="3.625" bestFit="1" customWidth="1"/>
    <col min="5125" max="5125" width="9.375" bestFit="1" customWidth="1"/>
    <col min="5126" max="5126" width="24.375" bestFit="1" customWidth="1"/>
    <col min="5127" max="5127" width="8.125" bestFit="1" customWidth="1"/>
    <col min="5377" max="5377" width="17" bestFit="1" customWidth="1"/>
    <col min="5378" max="5378" width="13.375" bestFit="1" customWidth="1"/>
    <col min="5379" max="5379" width="11.125" bestFit="1" customWidth="1"/>
    <col min="5380" max="5380" width="3.625" bestFit="1" customWidth="1"/>
    <col min="5381" max="5381" width="9.375" bestFit="1" customWidth="1"/>
    <col min="5382" max="5382" width="24.375" bestFit="1" customWidth="1"/>
    <col min="5383" max="5383" width="8.125" bestFit="1" customWidth="1"/>
    <col min="5633" max="5633" width="17" bestFit="1" customWidth="1"/>
    <col min="5634" max="5634" width="13.375" bestFit="1" customWidth="1"/>
    <col min="5635" max="5635" width="11.125" bestFit="1" customWidth="1"/>
    <col min="5636" max="5636" width="3.625" bestFit="1" customWidth="1"/>
    <col min="5637" max="5637" width="9.375" bestFit="1" customWidth="1"/>
    <col min="5638" max="5638" width="24.375" bestFit="1" customWidth="1"/>
    <col min="5639" max="5639" width="8.125" bestFit="1" customWidth="1"/>
    <col min="5889" max="5889" width="17" bestFit="1" customWidth="1"/>
    <col min="5890" max="5890" width="13.375" bestFit="1" customWidth="1"/>
    <col min="5891" max="5891" width="11.125" bestFit="1" customWidth="1"/>
    <col min="5892" max="5892" width="3.625" bestFit="1" customWidth="1"/>
    <col min="5893" max="5893" width="9.375" bestFit="1" customWidth="1"/>
    <col min="5894" max="5894" width="24.375" bestFit="1" customWidth="1"/>
    <col min="5895" max="5895" width="8.125" bestFit="1" customWidth="1"/>
    <col min="6145" max="6145" width="17" bestFit="1" customWidth="1"/>
    <col min="6146" max="6146" width="13.375" bestFit="1" customWidth="1"/>
    <col min="6147" max="6147" width="11.125" bestFit="1" customWidth="1"/>
    <col min="6148" max="6148" width="3.625" bestFit="1" customWidth="1"/>
    <col min="6149" max="6149" width="9.375" bestFit="1" customWidth="1"/>
    <col min="6150" max="6150" width="24.375" bestFit="1" customWidth="1"/>
    <col min="6151" max="6151" width="8.125" bestFit="1" customWidth="1"/>
    <col min="6401" max="6401" width="17" bestFit="1" customWidth="1"/>
    <col min="6402" max="6402" width="13.375" bestFit="1" customWidth="1"/>
    <col min="6403" max="6403" width="11.125" bestFit="1" customWidth="1"/>
    <col min="6404" max="6404" width="3.625" bestFit="1" customWidth="1"/>
    <col min="6405" max="6405" width="9.375" bestFit="1" customWidth="1"/>
    <col min="6406" max="6406" width="24.375" bestFit="1" customWidth="1"/>
    <col min="6407" max="6407" width="8.125" bestFit="1" customWidth="1"/>
    <col min="6657" max="6657" width="17" bestFit="1" customWidth="1"/>
    <col min="6658" max="6658" width="13.375" bestFit="1" customWidth="1"/>
    <col min="6659" max="6659" width="11.125" bestFit="1" customWidth="1"/>
    <col min="6660" max="6660" width="3.625" bestFit="1" customWidth="1"/>
    <col min="6661" max="6661" width="9.375" bestFit="1" customWidth="1"/>
    <col min="6662" max="6662" width="24.375" bestFit="1" customWidth="1"/>
    <col min="6663" max="6663" width="8.125" bestFit="1" customWidth="1"/>
    <col min="6913" max="6913" width="17" bestFit="1" customWidth="1"/>
    <col min="6914" max="6914" width="13.375" bestFit="1" customWidth="1"/>
    <col min="6915" max="6915" width="11.125" bestFit="1" customWidth="1"/>
    <col min="6916" max="6916" width="3.625" bestFit="1" customWidth="1"/>
    <col min="6917" max="6917" width="9.375" bestFit="1" customWidth="1"/>
    <col min="6918" max="6918" width="24.375" bestFit="1" customWidth="1"/>
    <col min="6919" max="6919" width="8.125" bestFit="1" customWidth="1"/>
    <col min="7169" max="7169" width="17" bestFit="1" customWidth="1"/>
    <col min="7170" max="7170" width="13.375" bestFit="1" customWidth="1"/>
    <col min="7171" max="7171" width="11.125" bestFit="1" customWidth="1"/>
    <col min="7172" max="7172" width="3.625" bestFit="1" customWidth="1"/>
    <col min="7173" max="7173" width="9.375" bestFit="1" customWidth="1"/>
    <col min="7174" max="7174" width="24.375" bestFit="1" customWidth="1"/>
    <col min="7175" max="7175" width="8.125" bestFit="1" customWidth="1"/>
    <col min="7425" max="7425" width="17" bestFit="1" customWidth="1"/>
    <col min="7426" max="7426" width="13.375" bestFit="1" customWidth="1"/>
    <col min="7427" max="7427" width="11.125" bestFit="1" customWidth="1"/>
    <col min="7428" max="7428" width="3.625" bestFit="1" customWidth="1"/>
    <col min="7429" max="7429" width="9.375" bestFit="1" customWidth="1"/>
    <col min="7430" max="7430" width="24.375" bestFit="1" customWidth="1"/>
    <col min="7431" max="7431" width="8.125" bestFit="1" customWidth="1"/>
    <col min="7681" max="7681" width="17" bestFit="1" customWidth="1"/>
    <col min="7682" max="7682" width="13.375" bestFit="1" customWidth="1"/>
    <col min="7683" max="7683" width="11.125" bestFit="1" customWidth="1"/>
    <col min="7684" max="7684" width="3.625" bestFit="1" customWidth="1"/>
    <col min="7685" max="7685" width="9.375" bestFit="1" customWidth="1"/>
    <col min="7686" max="7686" width="24.375" bestFit="1" customWidth="1"/>
    <col min="7687" max="7687" width="8.125" bestFit="1" customWidth="1"/>
    <col min="7937" max="7937" width="17" bestFit="1" customWidth="1"/>
    <col min="7938" max="7938" width="13.375" bestFit="1" customWidth="1"/>
    <col min="7939" max="7939" width="11.125" bestFit="1" customWidth="1"/>
    <col min="7940" max="7940" width="3.625" bestFit="1" customWidth="1"/>
    <col min="7941" max="7941" width="9.375" bestFit="1" customWidth="1"/>
    <col min="7942" max="7942" width="24.375" bestFit="1" customWidth="1"/>
    <col min="7943" max="7943" width="8.125" bestFit="1" customWidth="1"/>
    <col min="8193" max="8193" width="17" bestFit="1" customWidth="1"/>
    <col min="8194" max="8194" width="13.375" bestFit="1" customWidth="1"/>
    <col min="8195" max="8195" width="11.125" bestFit="1" customWidth="1"/>
    <col min="8196" max="8196" width="3.625" bestFit="1" customWidth="1"/>
    <col min="8197" max="8197" width="9.375" bestFit="1" customWidth="1"/>
    <col min="8198" max="8198" width="24.375" bestFit="1" customWidth="1"/>
    <col min="8199" max="8199" width="8.125" bestFit="1" customWidth="1"/>
    <col min="8449" max="8449" width="17" bestFit="1" customWidth="1"/>
    <col min="8450" max="8450" width="13.375" bestFit="1" customWidth="1"/>
    <col min="8451" max="8451" width="11.125" bestFit="1" customWidth="1"/>
    <col min="8452" max="8452" width="3.625" bestFit="1" customWidth="1"/>
    <col min="8453" max="8453" width="9.375" bestFit="1" customWidth="1"/>
    <col min="8454" max="8454" width="24.375" bestFit="1" customWidth="1"/>
    <col min="8455" max="8455" width="8.125" bestFit="1" customWidth="1"/>
    <col min="8705" max="8705" width="17" bestFit="1" customWidth="1"/>
    <col min="8706" max="8706" width="13.375" bestFit="1" customWidth="1"/>
    <col min="8707" max="8707" width="11.125" bestFit="1" customWidth="1"/>
    <col min="8708" max="8708" width="3.625" bestFit="1" customWidth="1"/>
    <col min="8709" max="8709" width="9.375" bestFit="1" customWidth="1"/>
    <col min="8710" max="8710" width="24.375" bestFit="1" customWidth="1"/>
    <col min="8711" max="8711" width="8.125" bestFit="1" customWidth="1"/>
    <col min="8961" max="8961" width="17" bestFit="1" customWidth="1"/>
    <col min="8962" max="8962" width="13.375" bestFit="1" customWidth="1"/>
    <col min="8963" max="8963" width="11.125" bestFit="1" customWidth="1"/>
    <col min="8964" max="8964" width="3.625" bestFit="1" customWidth="1"/>
    <col min="8965" max="8965" width="9.375" bestFit="1" customWidth="1"/>
    <col min="8966" max="8966" width="24.375" bestFit="1" customWidth="1"/>
    <col min="8967" max="8967" width="8.125" bestFit="1" customWidth="1"/>
    <col min="9217" max="9217" width="17" bestFit="1" customWidth="1"/>
    <col min="9218" max="9218" width="13.375" bestFit="1" customWidth="1"/>
    <col min="9219" max="9219" width="11.125" bestFit="1" customWidth="1"/>
    <col min="9220" max="9220" width="3.625" bestFit="1" customWidth="1"/>
    <col min="9221" max="9221" width="9.375" bestFit="1" customWidth="1"/>
    <col min="9222" max="9222" width="24.375" bestFit="1" customWidth="1"/>
    <col min="9223" max="9223" width="8.125" bestFit="1" customWidth="1"/>
    <col min="9473" max="9473" width="17" bestFit="1" customWidth="1"/>
    <col min="9474" max="9474" width="13.375" bestFit="1" customWidth="1"/>
    <col min="9475" max="9475" width="11.125" bestFit="1" customWidth="1"/>
    <col min="9476" max="9476" width="3.625" bestFit="1" customWidth="1"/>
    <col min="9477" max="9477" width="9.375" bestFit="1" customWidth="1"/>
    <col min="9478" max="9478" width="24.375" bestFit="1" customWidth="1"/>
    <col min="9479" max="9479" width="8.125" bestFit="1" customWidth="1"/>
    <col min="9729" max="9729" width="17" bestFit="1" customWidth="1"/>
    <col min="9730" max="9730" width="13.375" bestFit="1" customWidth="1"/>
    <col min="9731" max="9731" width="11.125" bestFit="1" customWidth="1"/>
    <col min="9732" max="9732" width="3.625" bestFit="1" customWidth="1"/>
    <col min="9733" max="9733" width="9.375" bestFit="1" customWidth="1"/>
    <col min="9734" max="9734" width="24.375" bestFit="1" customWidth="1"/>
    <col min="9735" max="9735" width="8.125" bestFit="1" customWidth="1"/>
    <col min="9985" max="9985" width="17" bestFit="1" customWidth="1"/>
    <col min="9986" max="9986" width="13.375" bestFit="1" customWidth="1"/>
    <col min="9987" max="9987" width="11.125" bestFit="1" customWidth="1"/>
    <col min="9988" max="9988" width="3.625" bestFit="1" customWidth="1"/>
    <col min="9989" max="9989" width="9.375" bestFit="1" customWidth="1"/>
    <col min="9990" max="9990" width="24.375" bestFit="1" customWidth="1"/>
    <col min="9991" max="9991" width="8.125" bestFit="1" customWidth="1"/>
    <col min="10241" max="10241" width="17" bestFit="1" customWidth="1"/>
    <col min="10242" max="10242" width="13.375" bestFit="1" customWidth="1"/>
    <col min="10243" max="10243" width="11.125" bestFit="1" customWidth="1"/>
    <col min="10244" max="10244" width="3.625" bestFit="1" customWidth="1"/>
    <col min="10245" max="10245" width="9.375" bestFit="1" customWidth="1"/>
    <col min="10246" max="10246" width="24.375" bestFit="1" customWidth="1"/>
    <col min="10247" max="10247" width="8.125" bestFit="1" customWidth="1"/>
    <col min="10497" max="10497" width="17" bestFit="1" customWidth="1"/>
    <col min="10498" max="10498" width="13.375" bestFit="1" customWidth="1"/>
    <col min="10499" max="10499" width="11.125" bestFit="1" customWidth="1"/>
    <col min="10500" max="10500" width="3.625" bestFit="1" customWidth="1"/>
    <col min="10501" max="10501" width="9.375" bestFit="1" customWidth="1"/>
    <col min="10502" max="10502" width="24.375" bestFit="1" customWidth="1"/>
    <col min="10503" max="10503" width="8.125" bestFit="1" customWidth="1"/>
    <col min="10753" max="10753" width="17" bestFit="1" customWidth="1"/>
    <col min="10754" max="10754" width="13.375" bestFit="1" customWidth="1"/>
    <col min="10755" max="10755" width="11.125" bestFit="1" customWidth="1"/>
    <col min="10756" max="10756" width="3.625" bestFit="1" customWidth="1"/>
    <col min="10757" max="10757" width="9.375" bestFit="1" customWidth="1"/>
    <col min="10758" max="10758" width="24.375" bestFit="1" customWidth="1"/>
    <col min="10759" max="10759" width="8.125" bestFit="1" customWidth="1"/>
    <col min="11009" max="11009" width="17" bestFit="1" customWidth="1"/>
    <col min="11010" max="11010" width="13.375" bestFit="1" customWidth="1"/>
    <col min="11011" max="11011" width="11.125" bestFit="1" customWidth="1"/>
    <col min="11012" max="11012" width="3.625" bestFit="1" customWidth="1"/>
    <col min="11013" max="11013" width="9.375" bestFit="1" customWidth="1"/>
    <col min="11014" max="11014" width="24.375" bestFit="1" customWidth="1"/>
    <col min="11015" max="11015" width="8.125" bestFit="1" customWidth="1"/>
    <col min="11265" max="11265" width="17" bestFit="1" customWidth="1"/>
    <col min="11266" max="11266" width="13.375" bestFit="1" customWidth="1"/>
    <col min="11267" max="11267" width="11.125" bestFit="1" customWidth="1"/>
    <col min="11268" max="11268" width="3.625" bestFit="1" customWidth="1"/>
    <col min="11269" max="11269" width="9.375" bestFit="1" customWidth="1"/>
    <col min="11270" max="11270" width="24.375" bestFit="1" customWidth="1"/>
    <col min="11271" max="11271" width="8.125" bestFit="1" customWidth="1"/>
    <col min="11521" max="11521" width="17" bestFit="1" customWidth="1"/>
    <col min="11522" max="11522" width="13.375" bestFit="1" customWidth="1"/>
    <col min="11523" max="11523" width="11.125" bestFit="1" customWidth="1"/>
    <col min="11524" max="11524" width="3.625" bestFit="1" customWidth="1"/>
    <col min="11525" max="11525" width="9.375" bestFit="1" customWidth="1"/>
    <col min="11526" max="11526" width="24.375" bestFit="1" customWidth="1"/>
    <col min="11527" max="11527" width="8.125" bestFit="1" customWidth="1"/>
    <col min="11777" max="11777" width="17" bestFit="1" customWidth="1"/>
    <col min="11778" max="11778" width="13.375" bestFit="1" customWidth="1"/>
    <col min="11779" max="11779" width="11.125" bestFit="1" customWidth="1"/>
    <col min="11780" max="11780" width="3.625" bestFit="1" customWidth="1"/>
    <col min="11781" max="11781" width="9.375" bestFit="1" customWidth="1"/>
    <col min="11782" max="11782" width="24.375" bestFit="1" customWidth="1"/>
    <col min="11783" max="11783" width="8.125" bestFit="1" customWidth="1"/>
    <col min="12033" max="12033" width="17" bestFit="1" customWidth="1"/>
    <col min="12034" max="12034" width="13.375" bestFit="1" customWidth="1"/>
    <col min="12035" max="12035" width="11.125" bestFit="1" customWidth="1"/>
    <col min="12036" max="12036" width="3.625" bestFit="1" customWidth="1"/>
    <col min="12037" max="12037" width="9.375" bestFit="1" customWidth="1"/>
    <col min="12038" max="12038" width="24.375" bestFit="1" customWidth="1"/>
    <col min="12039" max="12039" width="8.125" bestFit="1" customWidth="1"/>
    <col min="12289" max="12289" width="17" bestFit="1" customWidth="1"/>
    <col min="12290" max="12290" width="13.375" bestFit="1" customWidth="1"/>
    <col min="12291" max="12291" width="11.125" bestFit="1" customWidth="1"/>
    <col min="12292" max="12292" width="3.625" bestFit="1" customWidth="1"/>
    <col min="12293" max="12293" width="9.375" bestFit="1" customWidth="1"/>
    <col min="12294" max="12294" width="24.375" bestFit="1" customWidth="1"/>
    <col min="12295" max="12295" width="8.125" bestFit="1" customWidth="1"/>
    <col min="12545" max="12545" width="17" bestFit="1" customWidth="1"/>
    <col min="12546" max="12546" width="13.375" bestFit="1" customWidth="1"/>
    <col min="12547" max="12547" width="11.125" bestFit="1" customWidth="1"/>
    <col min="12548" max="12548" width="3.625" bestFit="1" customWidth="1"/>
    <col min="12549" max="12549" width="9.375" bestFit="1" customWidth="1"/>
    <col min="12550" max="12550" width="24.375" bestFit="1" customWidth="1"/>
    <col min="12551" max="12551" width="8.125" bestFit="1" customWidth="1"/>
    <col min="12801" max="12801" width="17" bestFit="1" customWidth="1"/>
    <col min="12802" max="12802" width="13.375" bestFit="1" customWidth="1"/>
    <col min="12803" max="12803" width="11.125" bestFit="1" customWidth="1"/>
    <col min="12804" max="12804" width="3.625" bestFit="1" customWidth="1"/>
    <col min="12805" max="12805" width="9.375" bestFit="1" customWidth="1"/>
    <col min="12806" max="12806" width="24.375" bestFit="1" customWidth="1"/>
    <col min="12807" max="12807" width="8.125" bestFit="1" customWidth="1"/>
    <col min="13057" max="13057" width="17" bestFit="1" customWidth="1"/>
    <col min="13058" max="13058" width="13.375" bestFit="1" customWidth="1"/>
    <col min="13059" max="13059" width="11.125" bestFit="1" customWidth="1"/>
    <col min="13060" max="13060" width="3.625" bestFit="1" customWidth="1"/>
    <col min="13061" max="13061" width="9.375" bestFit="1" customWidth="1"/>
    <col min="13062" max="13062" width="24.375" bestFit="1" customWidth="1"/>
    <col min="13063" max="13063" width="8.125" bestFit="1" customWidth="1"/>
    <col min="13313" max="13313" width="17" bestFit="1" customWidth="1"/>
    <col min="13314" max="13314" width="13.375" bestFit="1" customWidth="1"/>
    <col min="13315" max="13315" width="11.125" bestFit="1" customWidth="1"/>
    <col min="13316" max="13316" width="3.625" bestFit="1" customWidth="1"/>
    <col min="13317" max="13317" width="9.375" bestFit="1" customWidth="1"/>
    <col min="13318" max="13318" width="24.375" bestFit="1" customWidth="1"/>
    <col min="13319" max="13319" width="8.125" bestFit="1" customWidth="1"/>
    <col min="13569" max="13569" width="17" bestFit="1" customWidth="1"/>
    <col min="13570" max="13570" width="13.375" bestFit="1" customWidth="1"/>
    <col min="13571" max="13571" width="11.125" bestFit="1" customWidth="1"/>
    <col min="13572" max="13572" width="3.625" bestFit="1" customWidth="1"/>
    <col min="13573" max="13573" width="9.375" bestFit="1" customWidth="1"/>
    <col min="13574" max="13574" width="24.375" bestFit="1" customWidth="1"/>
    <col min="13575" max="13575" width="8.125" bestFit="1" customWidth="1"/>
    <col min="13825" max="13825" width="17" bestFit="1" customWidth="1"/>
    <col min="13826" max="13826" width="13.375" bestFit="1" customWidth="1"/>
    <col min="13827" max="13827" width="11.125" bestFit="1" customWidth="1"/>
    <col min="13828" max="13828" width="3.625" bestFit="1" customWidth="1"/>
    <col min="13829" max="13829" width="9.375" bestFit="1" customWidth="1"/>
    <col min="13830" max="13830" width="24.375" bestFit="1" customWidth="1"/>
    <col min="13831" max="13831" width="8.125" bestFit="1" customWidth="1"/>
    <col min="14081" max="14081" width="17" bestFit="1" customWidth="1"/>
    <col min="14082" max="14082" width="13.375" bestFit="1" customWidth="1"/>
    <col min="14083" max="14083" width="11.125" bestFit="1" customWidth="1"/>
    <col min="14084" max="14084" width="3.625" bestFit="1" customWidth="1"/>
    <col min="14085" max="14085" width="9.375" bestFit="1" customWidth="1"/>
    <col min="14086" max="14086" width="24.375" bestFit="1" customWidth="1"/>
    <col min="14087" max="14087" width="8.125" bestFit="1" customWidth="1"/>
    <col min="14337" max="14337" width="17" bestFit="1" customWidth="1"/>
    <col min="14338" max="14338" width="13.375" bestFit="1" customWidth="1"/>
    <col min="14339" max="14339" width="11.125" bestFit="1" customWidth="1"/>
    <col min="14340" max="14340" width="3.625" bestFit="1" customWidth="1"/>
    <col min="14341" max="14341" width="9.375" bestFit="1" customWidth="1"/>
    <col min="14342" max="14342" width="24.375" bestFit="1" customWidth="1"/>
    <col min="14343" max="14343" width="8.125" bestFit="1" customWidth="1"/>
    <col min="14593" max="14593" width="17" bestFit="1" customWidth="1"/>
    <col min="14594" max="14594" width="13.375" bestFit="1" customWidth="1"/>
    <col min="14595" max="14595" width="11.125" bestFit="1" customWidth="1"/>
    <col min="14596" max="14596" width="3.625" bestFit="1" customWidth="1"/>
    <col min="14597" max="14597" width="9.375" bestFit="1" customWidth="1"/>
    <col min="14598" max="14598" width="24.375" bestFit="1" customWidth="1"/>
    <col min="14599" max="14599" width="8.125" bestFit="1" customWidth="1"/>
    <col min="14849" max="14849" width="17" bestFit="1" customWidth="1"/>
    <col min="14850" max="14850" width="13.375" bestFit="1" customWidth="1"/>
    <col min="14851" max="14851" width="11.125" bestFit="1" customWidth="1"/>
    <col min="14852" max="14852" width="3.625" bestFit="1" customWidth="1"/>
    <col min="14853" max="14853" width="9.375" bestFit="1" customWidth="1"/>
    <col min="14854" max="14854" width="24.375" bestFit="1" customWidth="1"/>
    <col min="14855" max="14855" width="8.125" bestFit="1" customWidth="1"/>
    <col min="15105" max="15105" width="17" bestFit="1" customWidth="1"/>
    <col min="15106" max="15106" width="13.375" bestFit="1" customWidth="1"/>
    <col min="15107" max="15107" width="11.125" bestFit="1" customWidth="1"/>
    <col min="15108" max="15108" width="3.625" bestFit="1" customWidth="1"/>
    <col min="15109" max="15109" width="9.375" bestFit="1" customWidth="1"/>
    <col min="15110" max="15110" width="24.375" bestFit="1" customWidth="1"/>
    <col min="15111" max="15111" width="8.125" bestFit="1" customWidth="1"/>
    <col min="15361" max="15361" width="17" bestFit="1" customWidth="1"/>
    <col min="15362" max="15362" width="13.375" bestFit="1" customWidth="1"/>
    <col min="15363" max="15363" width="11.125" bestFit="1" customWidth="1"/>
    <col min="15364" max="15364" width="3.625" bestFit="1" customWidth="1"/>
    <col min="15365" max="15365" width="9.375" bestFit="1" customWidth="1"/>
    <col min="15366" max="15366" width="24.375" bestFit="1" customWidth="1"/>
    <col min="15367" max="15367" width="8.125" bestFit="1" customWidth="1"/>
    <col min="15617" max="15617" width="17" bestFit="1" customWidth="1"/>
    <col min="15618" max="15618" width="13.375" bestFit="1" customWidth="1"/>
    <col min="15619" max="15619" width="11.125" bestFit="1" customWidth="1"/>
    <col min="15620" max="15620" width="3.625" bestFit="1" customWidth="1"/>
    <col min="15621" max="15621" width="9.375" bestFit="1" customWidth="1"/>
    <col min="15622" max="15622" width="24.375" bestFit="1" customWidth="1"/>
    <col min="15623" max="15623" width="8.125" bestFit="1" customWidth="1"/>
    <col min="15873" max="15873" width="17" bestFit="1" customWidth="1"/>
    <col min="15874" max="15874" width="13.375" bestFit="1" customWidth="1"/>
    <col min="15875" max="15875" width="11.125" bestFit="1" customWidth="1"/>
    <col min="15876" max="15876" width="3.625" bestFit="1" customWidth="1"/>
    <col min="15877" max="15877" width="9.375" bestFit="1" customWidth="1"/>
    <col min="15878" max="15878" width="24.375" bestFit="1" customWidth="1"/>
    <col min="15879" max="15879" width="8.125" bestFit="1" customWidth="1"/>
    <col min="16129" max="16129" width="17" bestFit="1" customWidth="1"/>
    <col min="16130" max="16130" width="13.375" bestFit="1" customWidth="1"/>
    <col min="16131" max="16131" width="11.125" bestFit="1" customWidth="1"/>
    <col min="16132" max="16132" width="3.625" bestFit="1" customWidth="1"/>
    <col min="16133" max="16133" width="9.375" bestFit="1" customWidth="1"/>
    <col min="16134" max="16134" width="24.375" bestFit="1" customWidth="1"/>
    <col min="16135" max="16135" width="8.125" bestFit="1" customWidth="1"/>
  </cols>
  <sheetData>
    <row r="1" spans="1:7" x14ac:dyDescent="0.2">
      <c r="A1" t="s">
        <v>138</v>
      </c>
      <c r="B1" t="s">
        <v>353</v>
      </c>
      <c r="C1">
        <v>2801875</v>
      </c>
      <c r="D1" s="397" t="s">
        <v>120</v>
      </c>
      <c r="E1" s="399">
        <v>23271</v>
      </c>
      <c r="F1" t="s">
        <v>339</v>
      </c>
      <c r="G1" s="397">
        <v>19</v>
      </c>
    </row>
    <row r="2" spans="1:7" x14ac:dyDescent="0.2">
      <c r="A2" t="s">
        <v>259</v>
      </c>
      <c r="B2" t="s">
        <v>355</v>
      </c>
      <c r="C2">
        <v>2805887</v>
      </c>
      <c r="D2" s="397" t="s">
        <v>120</v>
      </c>
      <c r="E2" s="399">
        <v>21513</v>
      </c>
      <c r="F2" t="s">
        <v>339</v>
      </c>
      <c r="G2" s="397">
        <v>19</v>
      </c>
    </row>
    <row r="3" spans="1:7" x14ac:dyDescent="0.2">
      <c r="A3" t="s">
        <v>362</v>
      </c>
      <c r="B3" t="s">
        <v>363</v>
      </c>
      <c r="C3">
        <v>2779799</v>
      </c>
      <c r="D3" s="397" t="s">
        <v>120</v>
      </c>
      <c r="E3" s="399">
        <v>21497</v>
      </c>
      <c r="F3" t="s">
        <v>339</v>
      </c>
      <c r="G3" s="397">
        <v>19</v>
      </c>
    </row>
    <row r="4" spans="1:7" x14ac:dyDescent="0.2">
      <c r="A4" t="s">
        <v>362</v>
      </c>
      <c r="B4" t="s">
        <v>364</v>
      </c>
      <c r="C4">
        <v>2806336</v>
      </c>
      <c r="D4" s="397" t="s">
        <v>120</v>
      </c>
      <c r="E4" s="399">
        <v>35272</v>
      </c>
      <c r="F4" t="s">
        <v>339</v>
      </c>
      <c r="G4" s="397">
        <v>19</v>
      </c>
    </row>
    <row r="5" spans="1:7" x14ac:dyDescent="0.2">
      <c r="A5" t="s">
        <v>362</v>
      </c>
      <c r="B5" t="s">
        <v>366</v>
      </c>
      <c r="C5">
        <v>2806337</v>
      </c>
      <c r="D5" s="397" t="s">
        <v>120</v>
      </c>
      <c r="E5" s="399">
        <v>34107</v>
      </c>
      <c r="F5" t="s">
        <v>339</v>
      </c>
      <c r="G5" s="397">
        <v>19</v>
      </c>
    </row>
    <row r="6" spans="1:7" x14ac:dyDescent="0.2">
      <c r="A6" t="s">
        <v>367</v>
      </c>
      <c r="B6" t="s">
        <v>368</v>
      </c>
      <c r="C6">
        <v>2973141</v>
      </c>
      <c r="D6" s="397" t="s">
        <v>120</v>
      </c>
      <c r="E6" s="399">
        <v>29201</v>
      </c>
      <c r="F6" t="s">
        <v>339</v>
      </c>
      <c r="G6" s="397">
        <v>19</v>
      </c>
    </row>
    <row r="7" spans="1:7" x14ac:dyDescent="0.2">
      <c r="A7" t="s">
        <v>139</v>
      </c>
      <c r="B7" t="s">
        <v>369</v>
      </c>
      <c r="C7">
        <v>3108825</v>
      </c>
      <c r="D7" s="397" t="s">
        <v>120</v>
      </c>
      <c r="E7" s="399">
        <v>36592</v>
      </c>
      <c r="F7" t="s">
        <v>339</v>
      </c>
      <c r="G7" s="397">
        <v>19</v>
      </c>
    </row>
    <row r="8" spans="1:7" x14ac:dyDescent="0.2">
      <c r="A8" t="s">
        <v>370</v>
      </c>
      <c r="B8" t="s">
        <v>371</v>
      </c>
      <c r="C8">
        <v>3217222</v>
      </c>
      <c r="D8" s="397" t="s">
        <v>120</v>
      </c>
      <c r="E8" s="399">
        <v>37100</v>
      </c>
      <c r="F8" t="s">
        <v>339</v>
      </c>
      <c r="G8" s="397">
        <v>19</v>
      </c>
    </row>
    <row r="9" spans="1:7" x14ac:dyDescent="0.2">
      <c r="A9" t="s">
        <v>372</v>
      </c>
      <c r="B9" t="s">
        <v>373</v>
      </c>
      <c r="C9">
        <v>3216792</v>
      </c>
      <c r="D9" s="397" t="s">
        <v>120</v>
      </c>
      <c r="E9" s="399">
        <v>37106</v>
      </c>
      <c r="F9" t="s">
        <v>339</v>
      </c>
      <c r="G9" s="397">
        <v>19</v>
      </c>
    </row>
    <row r="10" spans="1:7" x14ac:dyDescent="0.2">
      <c r="A10" t="s">
        <v>376</v>
      </c>
      <c r="B10" t="s">
        <v>377</v>
      </c>
      <c r="C10">
        <v>2904608</v>
      </c>
      <c r="D10" s="397" t="s">
        <v>120</v>
      </c>
      <c r="E10" s="399">
        <v>36037</v>
      </c>
      <c r="F10" t="s">
        <v>339</v>
      </c>
      <c r="G10" s="397">
        <v>19</v>
      </c>
    </row>
    <row r="11" spans="1:7" x14ac:dyDescent="0.2">
      <c r="A11" t="s">
        <v>238</v>
      </c>
      <c r="B11" t="s">
        <v>380</v>
      </c>
      <c r="C11">
        <v>2994553</v>
      </c>
      <c r="D11" s="397" t="s">
        <v>120</v>
      </c>
      <c r="E11" s="399">
        <v>36182</v>
      </c>
      <c r="F11" t="s">
        <v>339</v>
      </c>
      <c r="G11" s="397">
        <v>19</v>
      </c>
    </row>
    <row r="12" spans="1:7" x14ac:dyDescent="0.2">
      <c r="A12" t="s">
        <v>383</v>
      </c>
      <c r="B12" t="s">
        <v>384</v>
      </c>
      <c r="C12">
        <v>2716865</v>
      </c>
      <c r="D12" s="397" t="s">
        <v>120</v>
      </c>
      <c r="E12" s="399">
        <v>34583</v>
      </c>
      <c r="F12" t="s">
        <v>339</v>
      </c>
      <c r="G12" s="397">
        <v>19</v>
      </c>
    </row>
    <row r="13" spans="1:7" x14ac:dyDescent="0.2">
      <c r="A13" t="s">
        <v>385</v>
      </c>
      <c r="B13" t="s">
        <v>386</v>
      </c>
      <c r="C13">
        <v>3227316</v>
      </c>
      <c r="D13" s="397" t="s">
        <v>120</v>
      </c>
      <c r="E13" s="399">
        <v>25577</v>
      </c>
      <c r="F13" t="s">
        <v>339</v>
      </c>
      <c r="G13" s="397">
        <v>19</v>
      </c>
    </row>
    <row r="14" spans="1:7" x14ac:dyDescent="0.2">
      <c r="A14" t="s">
        <v>388</v>
      </c>
      <c r="B14" t="s">
        <v>389</v>
      </c>
      <c r="C14">
        <v>2996294</v>
      </c>
      <c r="D14" s="397" t="s">
        <v>120</v>
      </c>
      <c r="E14" s="399">
        <v>36863</v>
      </c>
      <c r="F14" t="s">
        <v>339</v>
      </c>
      <c r="G14" s="397">
        <v>19</v>
      </c>
    </row>
    <row r="15" spans="1:7" x14ac:dyDescent="0.2">
      <c r="A15" t="s">
        <v>391</v>
      </c>
      <c r="B15" t="s">
        <v>392</v>
      </c>
      <c r="C15">
        <v>3043782</v>
      </c>
      <c r="D15" s="397" t="s">
        <v>120</v>
      </c>
      <c r="E15" s="399">
        <v>28316</v>
      </c>
      <c r="F15" t="s">
        <v>339</v>
      </c>
      <c r="G15" s="397">
        <v>19</v>
      </c>
    </row>
    <row r="16" spans="1:7" x14ac:dyDescent="0.2">
      <c r="A16" t="s">
        <v>395</v>
      </c>
      <c r="B16" t="s">
        <v>396</v>
      </c>
      <c r="C16">
        <v>2904702</v>
      </c>
      <c r="D16" s="397" t="s">
        <v>120</v>
      </c>
      <c r="E16" s="399">
        <v>17024</v>
      </c>
      <c r="F16" t="s">
        <v>339</v>
      </c>
      <c r="G16" s="397">
        <v>19</v>
      </c>
    </row>
    <row r="17" spans="1:7" x14ac:dyDescent="0.2">
      <c r="A17" t="s">
        <v>418</v>
      </c>
      <c r="B17" t="s">
        <v>419</v>
      </c>
      <c r="C17">
        <v>3647478</v>
      </c>
      <c r="D17" s="397" t="s">
        <v>120</v>
      </c>
      <c r="E17" s="399">
        <v>36991</v>
      </c>
      <c r="F17" t="s">
        <v>339</v>
      </c>
      <c r="G17" s="397">
        <v>19</v>
      </c>
    </row>
    <row r="18" spans="1:7" x14ac:dyDescent="0.2">
      <c r="A18" t="s">
        <v>424</v>
      </c>
      <c r="B18" t="s">
        <v>425</v>
      </c>
      <c r="C18">
        <v>3033746</v>
      </c>
      <c r="D18" s="397" t="s">
        <v>120</v>
      </c>
      <c r="E18" s="399">
        <v>25436</v>
      </c>
      <c r="F18" t="s">
        <v>339</v>
      </c>
      <c r="G18" s="397">
        <v>19</v>
      </c>
    </row>
    <row r="19" spans="1:7" x14ac:dyDescent="0.2">
      <c r="A19" t="s">
        <v>424</v>
      </c>
      <c r="B19" t="s">
        <v>426</v>
      </c>
      <c r="C19">
        <v>3594117</v>
      </c>
      <c r="D19" s="397" t="s">
        <v>120</v>
      </c>
      <c r="E19" s="399">
        <v>37572</v>
      </c>
      <c r="F19" t="s">
        <v>339</v>
      </c>
      <c r="G19" s="397">
        <v>19</v>
      </c>
    </row>
    <row r="20" spans="1:7" x14ac:dyDescent="0.2">
      <c r="A20" t="s">
        <v>172</v>
      </c>
      <c r="B20" t="s">
        <v>428</v>
      </c>
      <c r="C20">
        <v>2779800</v>
      </c>
      <c r="D20" s="397" t="s">
        <v>120</v>
      </c>
      <c r="E20" s="399">
        <v>30939</v>
      </c>
      <c r="F20" t="s">
        <v>339</v>
      </c>
      <c r="G20" s="397">
        <v>19</v>
      </c>
    </row>
    <row r="21" spans="1:7" x14ac:dyDescent="0.2">
      <c r="A21" t="s">
        <v>429</v>
      </c>
      <c r="B21" t="s">
        <v>430</v>
      </c>
      <c r="C21">
        <v>3371631</v>
      </c>
      <c r="D21" s="397" t="s">
        <v>120</v>
      </c>
      <c r="E21" s="399">
        <v>37565</v>
      </c>
      <c r="F21" t="s">
        <v>339</v>
      </c>
      <c r="G21" s="397">
        <v>19</v>
      </c>
    </row>
    <row r="22" spans="1:7" x14ac:dyDescent="0.2">
      <c r="A22" t="s">
        <v>164</v>
      </c>
      <c r="B22" t="s">
        <v>431</v>
      </c>
      <c r="C22">
        <v>2807496</v>
      </c>
      <c r="D22" s="397" t="s">
        <v>120</v>
      </c>
      <c r="E22" s="399">
        <v>28664</v>
      </c>
      <c r="F22" t="s">
        <v>339</v>
      </c>
      <c r="G22" s="397">
        <v>19</v>
      </c>
    </row>
    <row r="23" spans="1:7" x14ac:dyDescent="0.2">
      <c r="A23" t="s">
        <v>434</v>
      </c>
      <c r="B23" t="s">
        <v>435</v>
      </c>
      <c r="C23">
        <v>2904705</v>
      </c>
      <c r="D23" s="397" t="s">
        <v>120</v>
      </c>
      <c r="E23" s="399">
        <v>21159</v>
      </c>
      <c r="F23" t="s">
        <v>339</v>
      </c>
      <c r="G23" s="397">
        <v>19</v>
      </c>
    </row>
    <row r="24" spans="1:7" x14ac:dyDescent="0.2">
      <c r="A24" t="s">
        <v>438</v>
      </c>
      <c r="B24" t="s">
        <v>439</v>
      </c>
      <c r="C24">
        <v>3296318</v>
      </c>
      <c r="D24" s="397" t="s">
        <v>120</v>
      </c>
      <c r="E24" s="399">
        <v>37318</v>
      </c>
      <c r="F24" t="s">
        <v>339</v>
      </c>
      <c r="G24" s="397">
        <v>19</v>
      </c>
    </row>
    <row r="25" spans="1:7" x14ac:dyDescent="0.2">
      <c r="A25" t="s">
        <v>442</v>
      </c>
      <c r="B25" t="s">
        <v>443</v>
      </c>
      <c r="C25">
        <v>2995482</v>
      </c>
      <c r="D25" s="397" t="s">
        <v>120</v>
      </c>
      <c r="E25" s="399">
        <v>36224</v>
      </c>
      <c r="F25" t="s">
        <v>339</v>
      </c>
      <c r="G25" s="397">
        <v>19</v>
      </c>
    </row>
    <row r="26" spans="1:7" x14ac:dyDescent="0.2">
      <c r="A26" t="s">
        <v>146</v>
      </c>
      <c r="B26" t="s">
        <v>444</v>
      </c>
      <c r="C26">
        <v>3291460</v>
      </c>
      <c r="D26" s="397" t="s">
        <v>120</v>
      </c>
      <c r="E26" s="399">
        <v>37220</v>
      </c>
      <c r="F26" t="s">
        <v>339</v>
      </c>
      <c r="G26" s="397">
        <v>19</v>
      </c>
    </row>
    <row r="27" spans="1:7" x14ac:dyDescent="0.2">
      <c r="A27" t="s">
        <v>448</v>
      </c>
      <c r="B27" t="s">
        <v>450</v>
      </c>
      <c r="C27">
        <v>3554086</v>
      </c>
      <c r="D27" s="397" t="s">
        <v>120</v>
      </c>
      <c r="E27" s="399">
        <v>27653</v>
      </c>
      <c r="F27" t="s">
        <v>339</v>
      </c>
      <c r="G27" s="397">
        <v>19</v>
      </c>
    </row>
    <row r="28" spans="1:7" x14ac:dyDescent="0.2">
      <c r="A28" t="s">
        <v>135</v>
      </c>
      <c r="B28" t="s">
        <v>392</v>
      </c>
      <c r="C28">
        <v>2996292</v>
      </c>
      <c r="D28" s="397" t="s">
        <v>120</v>
      </c>
      <c r="E28" s="399">
        <v>36577</v>
      </c>
      <c r="F28" t="s">
        <v>339</v>
      </c>
      <c r="G28" s="397">
        <v>19</v>
      </c>
    </row>
    <row r="29" spans="1:7" x14ac:dyDescent="0.2">
      <c r="A29" t="s">
        <v>457</v>
      </c>
      <c r="B29" t="s">
        <v>458</v>
      </c>
      <c r="C29">
        <v>2991351</v>
      </c>
      <c r="D29" s="397" t="s">
        <v>120</v>
      </c>
      <c r="E29" s="399">
        <v>25461</v>
      </c>
      <c r="F29" t="s">
        <v>339</v>
      </c>
      <c r="G29" s="397">
        <v>19</v>
      </c>
    </row>
    <row r="30" spans="1:7" x14ac:dyDescent="0.2">
      <c r="A30" t="s">
        <v>465</v>
      </c>
      <c r="B30" t="s">
        <v>466</v>
      </c>
      <c r="C30">
        <v>3647471</v>
      </c>
      <c r="D30" s="397" t="s">
        <v>120</v>
      </c>
      <c r="E30" s="399">
        <v>36686</v>
      </c>
      <c r="F30" t="s">
        <v>339</v>
      </c>
      <c r="G30" s="397">
        <v>19</v>
      </c>
    </row>
    <row r="31" spans="1:7" x14ac:dyDescent="0.2">
      <c r="A31" t="s">
        <v>176</v>
      </c>
      <c r="B31" t="s">
        <v>467</v>
      </c>
      <c r="C31">
        <v>3002074</v>
      </c>
      <c r="D31" s="397" t="s">
        <v>120</v>
      </c>
      <c r="E31" s="399">
        <v>36681</v>
      </c>
      <c r="F31" t="s">
        <v>339</v>
      </c>
      <c r="G31" s="397">
        <v>19</v>
      </c>
    </row>
    <row r="32" spans="1:7" x14ac:dyDescent="0.2">
      <c r="A32" t="s">
        <v>468</v>
      </c>
      <c r="B32" t="s">
        <v>469</v>
      </c>
      <c r="C32">
        <v>2714047</v>
      </c>
      <c r="D32" s="397" t="s">
        <v>120</v>
      </c>
      <c r="E32" s="399">
        <v>34214</v>
      </c>
      <c r="F32" t="s">
        <v>339</v>
      </c>
      <c r="G32" s="397">
        <v>19</v>
      </c>
    </row>
    <row r="33" spans="1:7" x14ac:dyDescent="0.2">
      <c r="A33" t="s">
        <v>177</v>
      </c>
      <c r="B33" t="s">
        <v>470</v>
      </c>
      <c r="C33">
        <v>3512322</v>
      </c>
      <c r="D33" s="397" t="s">
        <v>120</v>
      </c>
      <c r="E33" s="399">
        <v>37846</v>
      </c>
      <c r="F33" t="s">
        <v>339</v>
      </c>
      <c r="G33" s="397">
        <v>19</v>
      </c>
    </row>
    <row r="34" spans="1:7" x14ac:dyDescent="0.2">
      <c r="A34" t="s">
        <v>471</v>
      </c>
      <c r="B34" t="s">
        <v>472</v>
      </c>
      <c r="C34">
        <v>3433407</v>
      </c>
      <c r="D34" s="397" t="s">
        <v>120</v>
      </c>
      <c r="E34" s="399">
        <v>37458</v>
      </c>
      <c r="F34" t="s">
        <v>339</v>
      </c>
      <c r="G34" s="397">
        <v>19</v>
      </c>
    </row>
    <row r="35" spans="1:7" x14ac:dyDescent="0.2">
      <c r="A35" t="s">
        <v>474</v>
      </c>
      <c r="B35" t="s">
        <v>431</v>
      </c>
      <c r="C35">
        <v>2807565</v>
      </c>
      <c r="D35" s="397" t="s">
        <v>120</v>
      </c>
      <c r="E35" s="399">
        <v>26925</v>
      </c>
      <c r="F35" t="s">
        <v>339</v>
      </c>
      <c r="G35" s="397">
        <v>19</v>
      </c>
    </row>
    <row r="36" spans="1:7" x14ac:dyDescent="0.2">
      <c r="A36" t="s">
        <v>285</v>
      </c>
      <c r="B36" t="s">
        <v>467</v>
      </c>
      <c r="C36">
        <v>3594110</v>
      </c>
      <c r="D36" s="397" t="s">
        <v>120</v>
      </c>
      <c r="E36" s="399">
        <v>37261</v>
      </c>
      <c r="F36" t="s">
        <v>339</v>
      </c>
      <c r="G36" s="397">
        <v>19</v>
      </c>
    </row>
    <row r="37" spans="1:7" x14ac:dyDescent="0.2">
      <c r="A37" t="s">
        <v>156</v>
      </c>
      <c r="B37" t="s">
        <v>369</v>
      </c>
      <c r="C37">
        <v>3397476</v>
      </c>
      <c r="D37" s="397" t="s">
        <v>120</v>
      </c>
      <c r="E37" s="399">
        <v>37657</v>
      </c>
      <c r="F37" t="s">
        <v>339</v>
      </c>
      <c r="G37" s="397">
        <v>19</v>
      </c>
    </row>
    <row r="38" spans="1:7" x14ac:dyDescent="0.2">
      <c r="A38" t="s">
        <v>187</v>
      </c>
      <c r="B38" t="s">
        <v>392</v>
      </c>
      <c r="C38">
        <v>3504830</v>
      </c>
      <c r="D38" s="397" t="s">
        <v>120</v>
      </c>
      <c r="E38" s="399">
        <v>37278</v>
      </c>
      <c r="F38" t="s">
        <v>339</v>
      </c>
      <c r="G38" s="397">
        <v>19</v>
      </c>
    </row>
    <row r="39" spans="1:7" x14ac:dyDescent="0.2">
      <c r="A39" t="s">
        <v>187</v>
      </c>
      <c r="B39" t="s">
        <v>482</v>
      </c>
      <c r="C39">
        <v>2714058</v>
      </c>
      <c r="D39" s="397" t="s">
        <v>120</v>
      </c>
      <c r="E39" s="399">
        <v>24324</v>
      </c>
      <c r="F39" t="s">
        <v>339</v>
      </c>
      <c r="G39" s="397">
        <v>19</v>
      </c>
    </row>
    <row r="40" spans="1:7" x14ac:dyDescent="0.2">
      <c r="A40" t="s">
        <v>488</v>
      </c>
      <c r="B40" t="s">
        <v>489</v>
      </c>
      <c r="C40">
        <v>3371627</v>
      </c>
      <c r="D40" s="397" t="s">
        <v>120</v>
      </c>
      <c r="E40" s="399">
        <v>37821</v>
      </c>
      <c r="F40" t="s">
        <v>339</v>
      </c>
      <c r="G40" s="397">
        <v>19</v>
      </c>
    </row>
    <row r="41" spans="1:7" x14ac:dyDescent="0.2">
      <c r="A41" t="s">
        <v>490</v>
      </c>
      <c r="B41" t="s">
        <v>491</v>
      </c>
      <c r="C41">
        <v>2677567</v>
      </c>
      <c r="D41" s="397" t="s">
        <v>120</v>
      </c>
      <c r="E41" s="399">
        <v>31646</v>
      </c>
      <c r="F41" t="s">
        <v>339</v>
      </c>
      <c r="G41" s="397">
        <v>19</v>
      </c>
    </row>
    <row r="42" spans="1:7" x14ac:dyDescent="0.2">
      <c r="A42" t="s">
        <v>492</v>
      </c>
      <c r="B42" t="s">
        <v>493</v>
      </c>
      <c r="C42">
        <v>3107860</v>
      </c>
      <c r="D42" s="397" t="s">
        <v>120</v>
      </c>
      <c r="E42" s="399">
        <v>36637</v>
      </c>
      <c r="F42" t="s">
        <v>339</v>
      </c>
      <c r="G42" s="397">
        <v>19</v>
      </c>
    </row>
    <row r="43" spans="1:7" x14ac:dyDescent="0.2">
      <c r="A43" t="s">
        <v>188</v>
      </c>
      <c r="B43" t="s">
        <v>363</v>
      </c>
      <c r="C43">
        <v>3371626</v>
      </c>
      <c r="D43" s="397" t="s">
        <v>120</v>
      </c>
      <c r="E43" s="399">
        <v>36706</v>
      </c>
      <c r="F43" t="s">
        <v>339</v>
      </c>
      <c r="G43" s="397">
        <v>19</v>
      </c>
    </row>
    <row r="44" spans="1:7" x14ac:dyDescent="0.2">
      <c r="A44" t="s">
        <v>494</v>
      </c>
      <c r="B44" t="s">
        <v>495</v>
      </c>
      <c r="C44">
        <v>2834946</v>
      </c>
      <c r="D44" s="397" t="s">
        <v>120</v>
      </c>
      <c r="E44" s="399">
        <v>31425</v>
      </c>
      <c r="F44" t="s">
        <v>339</v>
      </c>
      <c r="G44" s="397">
        <v>19</v>
      </c>
    </row>
    <row r="45" spans="1:7" x14ac:dyDescent="0.2">
      <c r="A45" t="s">
        <v>227</v>
      </c>
      <c r="B45" t="s">
        <v>498</v>
      </c>
      <c r="C45">
        <v>3057104</v>
      </c>
      <c r="D45" s="397" t="s">
        <v>120</v>
      </c>
      <c r="E45" s="399">
        <v>24617</v>
      </c>
      <c r="F45" t="s">
        <v>339</v>
      </c>
      <c r="G45" s="397">
        <v>19</v>
      </c>
    </row>
    <row r="46" spans="1:7" x14ac:dyDescent="0.2">
      <c r="A46" t="s">
        <v>127</v>
      </c>
      <c r="B46" t="s">
        <v>502</v>
      </c>
      <c r="C46">
        <v>3397491</v>
      </c>
      <c r="D46" s="397" t="s">
        <v>120</v>
      </c>
      <c r="E46" s="399">
        <v>36920</v>
      </c>
      <c r="F46" t="s">
        <v>339</v>
      </c>
      <c r="G46" s="397">
        <v>19</v>
      </c>
    </row>
    <row r="47" spans="1:7" x14ac:dyDescent="0.2">
      <c r="A47" t="s">
        <v>503</v>
      </c>
      <c r="B47" t="s">
        <v>504</v>
      </c>
      <c r="C47">
        <v>3417195</v>
      </c>
      <c r="D47" s="397" t="s">
        <v>120</v>
      </c>
      <c r="E47" s="399">
        <v>32890</v>
      </c>
      <c r="F47" t="s">
        <v>339</v>
      </c>
      <c r="G47" s="397">
        <v>19</v>
      </c>
    </row>
    <row r="48" spans="1:7" x14ac:dyDescent="0.2">
      <c r="A48" t="s">
        <v>511</v>
      </c>
      <c r="B48" t="s">
        <v>512</v>
      </c>
      <c r="C48">
        <v>2966626</v>
      </c>
      <c r="D48" s="397" t="s">
        <v>120</v>
      </c>
      <c r="E48" s="399">
        <v>36791</v>
      </c>
      <c r="F48" t="s">
        <v>339</v>
      </c>
      <c r="G48" s="397">
        <v>19</v>
      </c>
    </row>
    <row r="49" spans="1:7" x14ac:dyDescent="0.2">
      <c r="A49" t="s">
        <v>147</v>
      </c>
      <c r="B49" t="s">
        <v>518</v>
      </c>
      <c r="C49">
        <v>3497636</v>
      </c>
      <c r="D49" s="397" t="s">
        <v>120</v>
      </c>
      <c r="E49" s="399">
        <v>21663</v>
      </c>
      <c r="F49" t="s">
        <v>339</v>
      </c>
      <c r="G49" s="397">
        <v>19</v>
      </c>
    </row>
    <row r="50" spans="1:7" x14ac:dyDescent="0.2">
      <c r="A50" t="s">
        <v>519</v>
      </c>
      <c r="B50" t="s">
        <v>444</v>
      </c>
      <c r="C50">
        <v>3229272</v>
      </c>
      <c r="D50" s="397" t="s">
        <v>120</v>
      </c>
      <c r="E50" s="399">
        <v>36915</v>
      </c>
      <c r="F50" t="s">
        <v>339</v>
      </c>
      <c r="G50" s="397">
        <v>19</v>
      </c>
    </row>
    <row r="51" spans="1:7" x14ac:dyDescent="0.2">
      <c r="A51" t="s">
        <v>520</v>
      </c>
      <c r="B51" t="s">
        <v>521</v>
      </c>
      <c r="C51">
        <v>3433429</v>
      </c>
      <c r="D51" s="397" t="s">
        <v>120</v>
      </c>
      <c r="E51" s="399">
        <v>37251</v>
      </c>
      <c r="F51" t="s">
        <v>339</v>
      </c>
      <c r="G51" s="397">
        <v>19</v>
      </c>
    </row>
    <row r="52" spans="1:7" x14ac:dyDescent="0.2">
      <c r="A52" t="s">
        <v>522</v>
      </c>
      <c r="B52" t="s">
        <v>523</v>
      </c>
      <c r="C52">
        <v>3397471</v>
      </c>
      <c r="D52" s="397" t="s">
        <v>120</v>
      </c>
      <c r="E52" s="399">
        <v>37177</v>
      </c>
      <c r="F52" t="s">
        <v>339</v>
      </c>
      <c r="G52" s="397">
        <v>19</v>
      </c>
    </row>
    <row r="53" spans="1:7" x14ac:dyDescent="0.2">
      <c r="A53" t="s">
        <v>524</v>
      </c>
      <c r="B53" t="s">
        <v>525</v>
      </c>
      <c r="C53">
        <v>3705490</v>
      </c>
      <c r="D53" s="397" t="s">
        <v>120</v>
      </c>
      <c r="E53" s="399">
        <v>37375</v>
      </c>
      <c r="F53" t="s">
        <v>339</v>
      </c>
      <c r="G53" s="397">
        <v>19</v>
      </c>
    </row>
    <row r="54" spans="1:7" x14ac:dyDescent="0.2">
      <c r="A54" t="s">
        <v>526</v>
      </c>
      <c r="B54" t="s">
        <v>527</v>
      </c>
      <c r="C54">
        <v>2714090</v>
      </c>
      <c r="D54" s="397" t="s">
        <v>120</v>
      </c>
      <c r="E54" s="399">
        <v>34610</v>
      </c>
      <c r="F54" t="s">
        <v>339</v>
      </c>
      <c r="G54" s="397">
        <v>19</v>
      </c>
    </row>
    <row r="55" spans="1:7" x14ac:dyDescent="0.2">
      <c r="A55" t="s">
        <v>530</v>
      </c>
      <c r="B55" t="s">
        <v>531</v>
      </c>
      <c r="C55">
        <v>2811710</v>
      </c>
      <c r="D55" s="397" t="s">
        <v>120</v>
      </c>
      <c r="E55" s="399">
        <v>35774</v>
      </c>
      <c r="F55" t="s">
        <v>339</v>
      </c>
      <c r="G55" s="397">
        <v>19</v>
      </c>
    </row>
    <row r="56" spans="1:7" x14ac:dyDescent="0.2">
      <c r="A56" t="s">
        <v>532</v>
      </c>
      <c r="B56" t="s">
        <v>533</v>
      </c>
      <c r="C56">
        <v>3227318</v>
      </c>
      <c r="D56" s="397" t="s">
        <v>120</v>
      </c>
      <c r="E56" s="399">
        <v>37188</v>
      </c>
      <c r="F56" t="s">
        <v>339</v>
      </c>
      <c r="G56" s="397">
        <v>19</v>
      </c>
    </row>
    <row r="57" spans="1:7" x14ac:dyDescent="0.2">
      <c r="A57" t="s">
        <v>532</v>
      </c>
      <c r="B57" t="s">
        <v>430</v>
      </c>
      <c r="C57">
        <v>3227320</v>
      </c>
      <c r="D57" s="397" t="s">
        <v>120</v>
      </c>
      <c r="E57" s="399">
        <v>36510</v>
      </c>
      <c r="F57" t="s">
        <v>339</v>
      </c>
      <c r="G57" s="397">
        <v>19</v>
      </c>
    </row>
    <row r="58" spans="1:7" x14ac:dyDescent="0.2">
      <c r="A58" t="s">
        <v>540</v>
      </c>
      <c r="B58" t="s">
        <v>541</v>
      </c>
      <c r="C58">
        <v>2714093</v>
      </c>
      <c r="D58" s="397" t="s">
        <v>120</v>
      </c>
      <c r="E58" s="399">
        <v>20114</v>
      </c>
      <c r="F58" t="s">
        <v>339</v>
      </c>
      <c r="G58" s="397">
        <v>19</v>
      </c>
    </row>
    <row r="59" spans="1:7" x14ac:dyDescent="0.2">
      <c r="A59" t="s">
        <v>163</v>
      </c>
      <c r="B59" t="s">
        <v>549</v>
      </c>
      <c r="C59">
        <v>3535340</v>
      </c>
      <c r="D59" s="397" t="s">
        <v>120</v>
      </c>
      <c r="E59" s="399">
        <v>29106</v>
      </c>
      <c r="F59" t="s">
        <v>339</v>
      </c>
      <c r="G59" s="397">
        <v>19</v>
      </c>
    </row>
    <row r="60" spans="1:7" x14ac:dyDescent="0.2">
      <c r="A60" t="s">
        <v>550</v>
      </c>
      <c r="B60" t="s">
        <v>551</v>
      </c>
      <c r="C60">
        <v>3173825</v>
      </c>
      <c r="D60" s="397" t="s">
        <v>120</v>
      </c>
      <c r="E60" s="399">
        <v>23973</v>
      </c>
      <c r="F60" t="s">
        <v>339</v>
      </c>
      <c r="G60" s="397">
        <v>19</v>
      </c>
    </row>
    <row r="61" spans="1:7" x14ac:dyDescent="0.2">
      <c r="A61" t="s">
        <v>554</v>
      </c>
      <c r="B61" t="s">
        <v>555</v>
      </c>
      <c r="C61">
        <v>2714106</v>
      </c>
      <c r="D61" s="397" t="s">
        <v>120</v>
      </c>
      <c r="E61" s="399">
        <v>24787</v>
      </c>
      <c r="F61" t="s">
        <v>339</v>
      </c>
      <c r="G61" s="397">
        <v>19</v>
      </c>
    </row>
    <row r="62" spans="1:7" x14ac:dyDescent="0.2">
      <c r="A62" t="s">
        <v>561</v>
      </c>
      <c r="B62" t="s">
        <v>562</v>
      </c>
      <c r="C62">
        <v>3238748</v>
      </c>
      <c r="D62" s="397" t="s">
        <v>120</v>
      </c>
      <c r="E62" s="399">
        <v>25383</v>
      </c>
      <c r="F62" t="s">
        <v>339</v>
      </c>
      <c r="G62" s="397">
        <v>19</v>
      </c>
    </row>
    <row r="63" spans="1:7" x14ac:dyDescent="0.2">
      <c r="A63" t="s">
        <v>212</v>
      </c>
      <c r="B63" t="s">
        <v>491</v>
      </c>
      <c r="C63">
        <v>3224523</v>
      </c>
      <c r="D63" s="397" t="s">
        <v>120</v>
      </c>
      <c r="E63" s="399">
        <v>23679</v>
      </c>
      <c r="F63" t="s">
        <v>339</v>
      </c>
      <c r="G63" s="397">
        <v>19</v>
      </c>
    </row>
    <row r="64" spans="1:7" x14ac:dyDescent="0.2">
      <c r="A64" t="s">
        <v>143</v>
      </c>
      <c r="B64" t="s">
        <v>569</v>
      </c>
      <c r="C64">
        <v>3217255</v>
      </c>
      <c r="D64" s="397" t="s">
        <v>120</v>
      </c>
      <c r="E64" s="399">
        <v>37352</v>
      </c>
      <c r="F64" t="s">
        <v>339</v>
      </c>
      <c r="G64" s="397">
        <v>19</v>
      </c>
    </row>
    <row r="65" spans="1:7" x14ac:dyDescent="0.2">
      <c r="A65" t="s">
        <v>255</v>
      </c>
      <c r="B65" t="s">
        <v>571</v>
      </c>
      <c r="C65">
        <v>3227315</v>
      </c>
      <c r="D65" s="397" t="s">
        <v>120</v>
      </c>
      <c r="E65" s="399">
        <v>33050</v>
      </c>
      <c r="F65" t="s">
        <v>339</v>
      </c>
      <c r="G65" s="397">
        <v>19</v>
      </c>
    </row>
    <row r="66" spans="1:7" x14ac:dyDescent="0.2">
      <c r="A66" t="s">
        <v>168</v>
      </c>
      <c r="B66" t="s">
        <v>498</v>
      </c>
      <c r="C66">
        <v>2763825</v>
      </c>
      <c r="D66" s="397" t="s">
        <v>120</v>
      </c>
      <c r="E66" s="399">
        <v>33491</v>
      </c>
      <c r="F66" t="s">
        <v>339</v>
      </c>
      <c r="G66" s="397">
        <v>19</v>
      </c>
    </row>
    <row r="67" spans="1:7" x14ac:dyDescent="0.2">
      <c r="A67" t="s">
        <v>168</v>
      </c>
      <c r="B67" t="s">
        <v>450</v>
      </c>
      <c r="C67">
        <v>2714116</v>
      </c>
      <c r="D67" s="397" t="s">
        <v>120</v>
      </c>
      <c r="E67" s="399">
        <v>27624</v>
      </c>
      <c r="F67" t="s">
        <v>339</v>
      </c>
      <c r="G67" s="397">
        <v>19</v>
      </c>
    </row>
    <row r="68" spans="1:7" x14ac:dyDescent="0.2">
      <c r="A68" t="s">
        <v>459</v>
      </c>
      <c r="B68" t="s">
        <v>573</v>
      </c>
      <c r="C68">
        <v>3615442</v>
      </c>
      <c r="D68" s="397" t="s">
        <v>120</v>
      </c>
      <c r="E68" s="399">
        <v>23731</v>
      </c>
      <c r="F68" t="s">
        <v>339</v>
      </c>
      <c r="G68" s="397">
        <v>19</v>
      </c>
    </row>
    <row r="69" spans="1:7" x14ac:dyDescent="0.2">
      <c r="A69" t="s">
        <v>142</v>
      </c>
      <c r="B69" t="s">
        <v>574</v>
      </c>
      <c r="C69">
        <v>3371609</v>
      </c>
      <c r="D69" s="397" t="s">
        <v>120</v>
      </c>
      <c r="E69" s="399">
        <v>37092</v>
      </c>
      <c r="F69" t="s">
        <v>339</v>
      </c>
      <c r="G69" s="397">
        <v>19</v>
      </c>
    </row>
    <row r="70" spans="1:7" x14ac:dyDescent="0.2">
      <c r="A70" t="s">
        <v>262</v>
      </c>
      <c r="B70" t="s">
        <v>425</v>
      </c>
      <c r="C70">
        <v>3066423</v>
      </c>
      <c r="D70" s="397" t="s">
        <v>120</v>
      </c>
      <c r="E70" s="399">
        <v>23972</v>
      </c>
      <c r="F70" t="s">
        <v>339</v>
      </c>
      <c r="G70" s="397">
        <v>19</v>
      </c>
    </row>
    <row r="71" spans="1:7" x14ac:dyDescent="0.2">
      <c r="A71" t="s">
        <v>583</v>
      </c>
      <c r="B71" t="s">
        <v>493</v>
      </c>
      <c r="C71">
        <v>3614018</v>
      </c>
      <c r="D71" s="397" t="s">
        <v>120</v>
      </c>
      <c r="E71" s="399">
        <v>37763</v>
      </c>
      <c r="F71" t="s">
        <v>339</v>
      </c>
      <c r="G71" s="397">
        <v>19</v>
      </c>
    </row>
    <row r="72" spans="1:7" x14ac:dyDescent="0.2">
      <c r="A72" t="s">
        <v>234</v>
      </c>
      <c r="B72" t="s">
        <v>584</v>
      </c>
      <c r="C72">
        <v>3282693</v>
      </c>
      <c r="D72" s="397" t="s">
        <v>120</v>
      </c>
      <c r="E72" s="399">
        <v>37559</v>
      </c>
      <c r="F72" t="s">
        <v>339</v>
      </c>
      <c r="G72" s="397">
        <v>19</v>
      </c>
    </row>
    <row r="73" spans="1:7" x14ac:dyDescent="0.2">
      <c r="A73" t="s">
        <v>201</v>
      </c>
      <c r="B73" t="s">
        <v>585</v>
      </c>
      <c r="C73">
        <v>3664683</v>
      </c>
      <c r="D73" s="397" t="s">
        <v>120</v>
      </c>
      <c r="E73" s="399">
        <v>31353</v>
      </c>
      <c r="F73" t="s">
        <v>339</v>
      </c>
      <c r="G73" s="397">
        <v>19</v>
      </c>
    </row>
    <row r="74" spans="1:7" x14ac:dyDescent="0.2">
      <c r="A74" t="s">
        <v>586</v>
      </c>
      <c r="B74" t="s">
        <v>549</v>
      </c>
      <c r="C74">
        <v>3595192</v>
      </c>
      <c r="D74" s="397" t="s">
        <v>120</v>
      </c>
      <c r="E74" s="399">
        <v>32285</v>
      </c>
      <c r="F74" t="s">
        <v>339</v>
      </c>
      <c r="G74" s="397">
        <v>19</v>
      </c>
    </row>
    <row r="75" spans="1:7" x14ac:dyDescent="0.2">
      <c r="A75" t="s">
        <v>587</v>
      </c>
      <c r="B75" t="s">
        <v>588</v>
      </c>
      <c r="C75">
        <v>2714136</v>
      </c>
      <c r="D75" s="397" t="s">
        <v>120</v>
      </c>
      <c r="E75" s="399">
        <v>21884</v>
      </c>
      <c r="F75" t="s">
        <v>339</v>
      </c>
      <c r="G75" s="397">
        <v>19</v>
      </c>
    </row>
    <row r="76" spans="1:7" x14ac:dyDescent="0.2">
      <c r="A76" t="s">
        <v>7</v>
      </c>
      <c r="B76" t="s">
        <v>589</v>
      </c>
      <c r="C76">
        <v>3535338</v>
      </c>
      <c r="D76" s="397" t="s">
        <v>120</v>
      </c>
      <c r="E76" s="399">
        <v>37366</v>
      </c>
      <c r="F76" t="s">
        <v>339</v>
      </c>
      <c r="G76" s="397">
        <v>19</v>
      </c>
    </row>
    <row r="77" spans="1:7" x14ac:dyDescent="0.2">
      <c r="A77" t="s">
        <v>592</v>
      </c>
      <c r="B77" t="s">
        <v>593</v>
      </c>
      <c r="C77">
        <v>3449982</v>
      </c>
      <c r="D77" s="397" t="s">
        <v>120</v>
      </c>
      <c r="E77" s="399">
        <v>27564</v>
      </c>
      <c r="F77" t="s">
        <v>339</v>
      </c>
      <c r="G77" s="397">
        <v>19</v>
      </c>
    </row>
    <row r="78" spans="1:7" x14ac:dyDescent="0.2">
      <c r="A78" t="s">
        <v>594</v>
      </c>
      <c r="B78" t="s">
        <v>571</v>
      </c>
      <c r="C78">
        <v>2994557</v>
      </c>
      <c r="D78" s="397" t="s">
        <v>120</v>
      </c>
      <c r="E78" s="399">
        <v>37084</v>
      </c>
      <c r="F78" t="s">
        <v>339</v>
      </c>
      <c r="G78" s="397">
        <v>19</v>
      </c>
    </row>
    <row r="79" spans="1:7" x14ac:dyDescent="0.2">
      <c r="A79" t="s">
        <v>597</v>
      </c>
      <c r="B79" t="s">
        <v>598</v>
      </c>
      <c r="C79">
        <v>2714149</v>
      </c>
      <c r="D79" s="397" t="s">
        <v>120</v>
      </c>
      <c r="E79" s="399">
        <v>21517</v>
      </c>
      <c r="F79" t="s">
        <v>339</v>
      </c>
      <c r="G79" s="397">
        <v>19</v>
      </c>
    </row>
    <row r="80" spans="1:7" x14ac:dyDescent="0.2">
      <c r="A80" t="s">
        <v>137</v>
      </c>
      <c r="B80" t="s">
        <v>363</v>
      </c>
      <c r="C80">
        <v>3371590</v>
      </c>
      <c r="D80" s="397" t="s">
        <v>120</v>
      </c>
      <c r="E80" s="399">
        <v>37806</v>
      </c>
      <c r="F80" t="s">
        <v>339</v>
      </c>
      <c r="G80" s="397">
        <v>19</v>
      </c>
    </row>
    <row r="81" spans="1:7" x14ac:dyDescent="0.2">
      <c r="A81" t="s">
        <v>601</v>
      </c>
      <c r="B81" t="s">
        <v>603</v>
      </c>
      <c r="C81">
        <v>3405222</v>
      </c>
      <c r="D81" s="397" t="s">
        <v>120</v>
      </c>
      <c r="E81" s="399">
        <v>24298</v>
      </c>
      <c r="F81" t="s">
        <v>339</v>
      </c>
      <c r="G81" s="397">
        <v>19</v>
      </c>
    </row>
    <row r="82" spans="1:7" x14ac:dyDescent="0.2">
      <c r="A82" t="s">
        <v>236</v>
      </c>
      <c r="B82" t="s">
        <v>604</v>
      </c>
      <c r="C82">
        <v>2959609</v>
      </c>
      <c r="D82" s="397" t="s">
        <v>120</v>
      </c>
      <c r="E82" s="399">
        <v>31349</v>
      </c>
      <c r="F82" t="s">
        <v>339</v>
      </c>
      <c r="G82" s="397">
        <v>19</v>
      </c>
    </row>
    <row r="83" spans="1:7" x14ac:dyDescent="0.2">
      <c r="A83" t="s">
        <v>605</v>
      </c>
      <c r="B83" t="s">
        <v>606</v>
      </c>
      <c r="C83">
        <v>3296321</v>
      </c>
      <c r="D83" s="397" t="s">
        <v>120</v>
      </c>
      <c r="E83" s="399">
        <v>37425</v>
      </c>
      <c r="F83" t="s">
        <v>339</v>
      </c>
      <c r="G83" s="397">
        <v>19</v>
      </c>
    </row>
    <row r="84" spans="1:7" x14ac:dyDescent="0.2">
      <c r="A84" t="s">
        <v>347</v>
      </c>
      <c r="B84" t="s">
        <v>348</v>
      </c>
      <c r="C84">
        <v>3458362</v>
      </c>
      <c r="D84" s="397" t="s">
        <v>90</v>
      </c>
      <c r="E84" s="399">
        <v>27266</v>
      </c>
      <c r="F84" t="s">
        <v>339</v>
      </c>
      <c r="G84" s="397">
        <v>19</v>
      </c>
    </row>
    <row r="85" spans="1:7" x14ac:dyDescent="0.2">
      <c r="A85" t="s">
        <v>349</v>
      </c>
      <c r="B85" t="s">
        <v>174</v>
      </c>
      <c r="C85">
        <v>2801873</v>
      </c>
      <c r="D85" s="397" t="s">
        <v>90</v>
      </c>
      <c r="E85" s="399">
        <v>29089</v>
      </c>
      <c r="F85" t="s">
        <v>339</v>
      </c>
      <c r="G85" s="397">
        <v>19</v>
      </c>
    </row>
    <row r="86" spans="1:7" x14ac:dyDescent="0.2">
      <c r="A86" t="s">
        <v>141</v>
      </c>
      <c r="B86" t="s">
        <v>350</v>
      </c>
      <c r="C86">
        <v>3749337</v>
      </c>
      <c r="D86" s="397" t="s">
        <v>90</v>
      </c>
      <c r="E86" s="399">
        <v>37735</v>
      </c>
      <c r="F86" t="s">
        <v>339</v>
      </c>
      <c r="G86" s="397">
        <v>19</v>
      </c>
    </row>
    <row r="87" spans="1:7" x14ac:dyDescent="0.2">
      <c r="A87" t="s">
        <v>351</v>
      </c>
      <c r="B87" t="s">
        <v>352</v>
      </c>
      <c r="C87">
        <v>3433410</v>
      </c>
      <c r="D87" s="397" t="s">
        <v>90</v>
      </c>
      <c r="E87" s="399">
        <v>22646</v>
      </c>
      <c r="F87" t="s">
        <v>339</v>
      </c>
      <c r="G87" s="397">
        <v>19</v>
      </c>
    </row>
    <row r="88" spans="1:7" x14ac:dyDescent="0.2">
      <c r="A88" t="s">
        <v>138</v>
      </c>
      <c r="B88" t="s">
        <v>127</v>
      </c>
      <c r="C88">
        <v>2805886</v>
      </c>
      <c r="D88" s="397" t="s">
        <v>90</v>
      </c>
      <c r="E88" s="399">
        <v>35659</v>
      </c>
      <c r="F88" t="s">
        <v>339</v>
      </c>
      <c r="G88" s="397">
        <v>19</v>
      </c>
    </row>
    <row r="89" spans="1:7" x14ac:dyDescent="0.2">
      <c r="A89" t="s">
        <v>138</v>
      </c>
      <c r="B89" t="s">
        <v>354</v>
      </c>
      <c r="C89">
        <v>2805885</v>
      </c>
      <c r="D89" s="397" t="s">
        <v>90</v>
      </c>
      <c r="E89" s="399">
        <v>22293</v>
      </c>
      <c r="F89" t="s">
        <v>339</v>
      </c>
      <c r="G89" s="397">
        <v>19</v>
      </c>
    </row>
    <row r="90" spans="1:7" x14ac:dyDescent="0.2">
      <c r="A90" t="s">
        <v>356</v>
      </c>
      <c r="B90" t="s">
        <v>357</v>
      </c>
      <c r="C90">
        <v>2986419</v>
      </c>
      <c r="D90" s="397" t="s">
        <v>90</v>
      </c>
      <c r="E90" s="399">
        <v>32643</v>
      </c>
      <c r="F90" t="s">
        <v>339</v>
      </c>
      <c r="G90" s="397">
        <v>19</v>
      </c>
    </row>
    <row r="91" spans="1:7" x14ac:dyDescent="0.2">
      <c r="A91" t="s">
        <v>358</v>
      </c>
      <c r="B91" t="s">
        <v>359</v>
      </c>
      <c r="C91">
        <v>2873156</v>
      </c>
      <c r="D91" s="397" t="s">
        <v>90</v>
      </c>
      <c r="E91" s="399">
        <v>28246</v>
      </c>
      <c r="F91" t="s">
        <v>339</v>
      </c>
      <c r="G91" s="397">
        <v>19</v>
      </c>
    </row>
    <row r="92" spans="1:7" x14ac:dyDescent="0.2">
      <c r="A92" t="s">
        <v>360</v>
      </c>
      <c r="B92" t="s">
        <v>361</v>
      </c>
      <c r="C92">
        <v>2805889</v>
      </c>
      <c r="D92" s="397" t="s">
        <v>90</v>
      </c>
      <c r="E92" s="399">
        <v>25256</v>
      </c>
      <c r="F92" t="s">
        <v>339</v>
      </c>
      <c r="G92" s="397">
        <v>19</v>
      </c>
    </row>
    <row r="93" spans="1:7" x14ac:dyDescent="0.2">
      <c r="A93" t="s">
        <v>362</v>
      </c>
      <c r="B93" t="s">
        <v>365</v>
      </c>
      <c r="C93">
        <v>3707638</v>
      </c>
      <c r="D93" s="397" t="s">
        <v>90</v>
      </c>
      <c r="E93" s="399">
        <v>33164</v>
      </c>
      <c r="F93" t="s">
        <v>339</v>
      </c>
      <c r="G93" s="397">
        <v>19</v>
      </c>
    </row>
    <row r="94" spans="1:7" x14ac:dyDescent="0.2">
      <c r="A94" t="s">
        <v>372</v>
      </c>
      <c r="B94" t="s">
        <v>361</v>
      </c>
      <c r="C94">
        <v>3371654</v>
      </c>
      <c r="D94" s="397" t="s">
        <v>90</v>
      </c>
      <c r="E94" s="399">
        <v>26491</v>
      </c>
      <c r="F94" t="s">
        <v>339</v>
      </c>
      <c r="G94" s="397">
        <v>19</v>
      </c>
    </row>
    <row r="95" spans="1:7" x14ac:dyDescent="0.2">
      <c r="A95" t="s">
        <v>374</v>
      </c>
      <c r="B95" t="s">
        <v>375</v>
      </c>
      <c r="C95">
        <v>2806342</v>
      </c>
      <c r="D95" s="397" t="s">
        <v>90</v>
      </c>
      <c r="E95" s="399">
        <v>14735</v>
      </c>
      <c r="F95" t="s">
        <v>339</v>
      </c>
      <c r="G95" s="397">
        <v>19</v>
      </c>
    </row>
    <row r="96" spans="1:7" x14ac:dyDescent="0.2">
      <c r="A96" t="s">
        <v>378</v>
      </c>
      <c r="B96" t="s">
        <v>379</v>
      </c>
      <c r="C96">
        <v>3093302</v>
      </c>
      <c r="D96" s="397" t="s">
        <v>90</v>
      </c>
      <c r="E96" s="399">
        <v>26398</v>
      </c>
      <c r="F96" t="s">
        <v>339</v>
      </c>
      <c r="G96" s="397">
        <v>19</v>
      </c>
    </row>
    <row r="97" spans="1:7" x14ac:dyDescent="0.2">
      <c r="A97" t="s">
        <v>381</v>
      </c>
      <c r="B97" t="s">
        <v>382</v>
      </c>
      <c r="C97">
        <v>3422340</v>
      </c>
      <c r="D97" s="397" t="s">
        <v>90</v>
      </c>
      <c r="E97" s="399">
        <v>37639</v>
      </c>
      <c r="F97" t="s">
        <v>339</v>
      </c>
      <c r="G97" s="397">
        <v>19</v>
      </c>
    </row>
    <row r="98" spans="1:7" x14ac:dyDescent="0.2">
      <c r="A98" t="s">
        <v>185</v>
      </c>
      <c r="B98" t="s">
        <v>387</v>
      </c>
      <c r="C98">
        <v>3630941</v>
      </c>
      <c r="D98" s="397" t="s">
        <v>90</v>
      </c>
      <c r="E98" s="399">
        <v>31933</v>
      </c>
      <c r="F98" t="s">
        <v>339</v>
      </c>
      <c r="G98" s="397">
        <v>19</v>
      </c>
    </row>
    <row r="99" spans="1:7" x14ac:dyDescent="0.2">
      <c r="A99" t="s">
        <v>388</v>
      </c>
      <c r="B99" t="s">
        <v>390</v>
      </c>
      <c r="C99">
        <v>2716870</v>
      </c>
      <c r="D99" s="397" t="s">
        <v>90</v>
      </c>
      <c r="E99" s="399">
        <v>21251</v>
      </c>
      <c r="F99" t="s">
        <v>339</v>
      </c>
      <c r="G99" s="397">
        <v>19</v>
      </c>
    </row>
    <row r="100" spans="1:7" x14ac:dyDescent="0.2">
      <c r="A100" t="s">
        <v>239</v>
      </c>
      <c r="B100" t="s">
        <v>393</v>
      </c>
      <c r="C100">
        <v>3303936</v>
      </c>
      <c r="D100" s="397" t="s">
        <v>90</v>
      </c>
      <c r="E100" s="399">
        <v>25600</v>
      </c>
      <c r="F100" t="s">
        <v>339</v>
      </c>
      <c r="G100" s="397">
        <v>19</v>
      </c>
    </row>
    <row r="101" spans="1:7" x14ac:dyDescent="0.2">
      <c r="A101" t="s">
        <v>121</v>
      </c>
      <c r="B101" t="s">
        <v>394</v>
      </c>
      <c r="C101">
        <v>2806356</v>
      </c>
      <c r="D101" s="397" t="s">
        <v>90</v>
      </c>
      <c r="E101" s="399">
        <v>18018</v>
      </c>
      <c r="F101" t="s">
        <v>339</v>
      </c>
      <c r="G101" s="397">
        <v>19</v>
      </c>
    </row>
    <row r="102" spans="1:7" x14ac:dyDescent="0.2">
      <c r="A102" t="s">
        <v>12</v>
      </c>
      <c r="B102" t="s">
        <v>397</v>
      </c>
      <c r="C102">
        <v>2807443</v>
      </c>
      <c r="D102" s="397" t="s">
        <v>90</v>
      </c>
      <c r="E102" s="399">
        <v>13943</v>
      </c>
      <c r="F102" t="s">
        <v>339</v>
      </c>
      <c r="G102" s="397">
        <v>19</v>
      </c>
    </row>
    <row r="103" spans="1:7" x14ac:dyDescent="0.2">
      <c r="A103" t="s">
        <v>398</v>
      </c>
      <c r="B103" t="s">
        <v>399</v>
      </c>
      <c r="C103">
        <v>3359474</v>
      </c>
      <c r="D103" s="397" t="s">
        <v>90</v>
      </c>
      <c r="E103" s="399">
        <v>26485</v>
      </c>
      <c r="F103" t="s">
        <v>339</v>
      </c>
      <c r="G103" s="397">
        <v>19</v>
      </c>
    </row>
    <row r="104" spans="1:7" x14ac:dyDescent="0.2">
      <c r="A104" t="s">
        <v>400</v>
      </c>
      <c r="B104" t="s">
        <v>401</v>
      </c>
      <c r="C104">
        <v>2904703</v>
      </c>
      <c r="D104" s="397" t="s">
        <v>90</v>
      </c>
      <c r="E104" s="399">
        <v>30281</v>
      </c>
      <c r="F104" t="s">
        <v>339</v>
      </c>
      <c r="G104" s="397">
        <v>19</v>
      </c>
    </row>
    <row r="105" spans="1:7" x14ac:dyDescent="0.2">
      <c r="A105" t="s">
        <v>261</v>
      </c>
      <c r="B105" t="s">
        <v>402</v>
      </c>
      <c r="C105">
        <v>3482045</v>
      </c>
      <c r="D105" s="397" t="s">
        <v>90</v>
      </c>
      <c r="E105" s="399">
        <v>36970</v>
      </c>
      <c r="F105" t="s">
        <v>339</v>
      </c>
      <c r="G105" s="397">
        <v>19</v>
      </c>
    </row>
    <row r="106" spans="1:7" x14ac:dyDescent="0.2">
      <c r="A106" t="s">
        <v>403</v>
      </c>
      <c r="B106" t="s">
        <v>361</v>
      </c>
      <c r="C106">
        <v>2807456</v>
      </c>
      <c r="D106" s="397" t="s">
        <v>90</v>
      </c>
      <c r="E106" s="399">
        <v>23838</v>
      </c>
      <c r="F106" t="s">
        <v>339</v>
      </c>
      <c r="G106" s="397">
        <v>19</v>
      </c>
    </row>
    <row r="107" spans="1:7" x14ac:dyDescent="0.2">
      <c r="A107" t="s">
        <v>404</v>
      </c>
      <c r="B107" t="s">
        <v>405</v>
      </c>
      <c r="C107">
        <v>2807465</v>
      </c>
      <c r="D107" s="397" t="s">
        <v>90</v>
      </c>
      <c r="E107" s="399">
        <v>31303</v>
      </c>
      <c r="F107" t="s">
        <v>339</v>
      </c>
      <c r="G107" s="397">
        <v>19</v>
      </c>
    </row>
    <row r="108" spans="1:7" x14ac:dyDescent="0.2">
      <c r="A108" t="s">
        <v>406</v>
      </c>
      <c r="B108" t="s">
        <v>407</v>
      </c>
      <c r="C108">
        <v>3107858</v>
      </c>
      <c r="D108" s="397" t="s">
        <v>90</v>
      </c>
      <c r="E108" s="399">
        <v>36462</v>
      </c>
      <c r="F108" t="s">
        <v>339</v>
      </c>
      <c r="G108" s="397">
        <v>19</v>
      </c>
    </row>
    <row r="109" spans="1:7" x14ac:dyDescent="0.2">
      <c r="A109" t="s">
        <v>408</v>
      </c>
      <c r="B109" t="s">
        <v>131</v>
      </c>
      <c r="C109">
        <v>3371652</v>
      </c>
      <c r="D109" s="397" t="s">
        <v>90</v>
      </c>
      <c r="E109" s="399">
        <v>37120</v>
      </c>
      <c r="F109" t="s">
        <v>339</v>
      </c>
      <c r="G109" s="397">
        <v>19</v>
      </c>
    </row>
    <row r="110" spans="1:7" x14ac:dyDescent="0.2">
      <c r="A110" t="s">
        <v>409</v>
      </c>
      <c r="B110" t="s">
        <v>410</v>
      </c>
      <c r="C110">
        <v>3381873</v>
      </c>
      <c r="D110" s="397" t="s">
        <v>90</v>
      </c>
      <c r="E110" s="399">
        <v>36582</v>
      </c>
      <c r="F110" t="s">
        <v>339</v>
      </c>
      <c r="G110" s="397">
        <v>19</v>
      </c>
    </row>
    <row r="111" spans="1:7" x14ac:dyDescent="0.2">
      <c r="A111" t="s">
        <v>411</v>
      </c>
      <c r="B111" t="s">
        <v>412</v>
      </c>
      <c r="C111">
        <v>3746210</v>
      </c>
      <c r="D111" s="397" t="s">
        <v>90</v>
      </c>
      <c r="E111" s="399">
        <v>26491</v>
      </c>
      <c r="F111" t="s">
        <v>339</v>
      </c>
      <c r="G111" s="397">
        <v>19</v>
      </c>
    </row>
    <row r="112" spans="1:7" x14ac:dyDescent="0.2">
      <c r="A112" t="s">
        <v>413</v>
      </c>
      <c r="B112" t="s">
        <v>414</v>
      </c>
      <c r="C112">
        <v>3291456</v>
      </c>
      <c r="D112" s="397" t="s">
        <v>90</v>
      </c>
      <c r="E112" s="399">
        <v>29967</v>
      </c>
      <c r="F112" t="s">
        <v>339</v>
      </c>
      <c r="G112" s="397">
        <v>19</v>
      </c>
    </row>
    <row r="113" spans="1:7" x14ac:dyDescent="0.2">
      <c r="A113" t="s">
        <v>415</v>
      </c>
      <c r="B113" t="s">
        <v>361</v>
      </c>
      <c r="C113">
        <v>3535335</v>
      </c>
      <c r="D113" s="397" t="s">
        <v>90</v>
      </c>
      <c r="E113" s="399">
        <v>27925</v>
      </c>
      <c r="F113" t="s">
        <v>339</v>
      </c>
      <c r="G113" s="397">
        <v>19</v>
      </c>
    </row>
    <row r="114" spans="1:7" x14ac:dyDescent="0.2">
      <c r="A114" t="s">
        <v>416</v>
      </c>
      <c r="B114" t="s">
        <v>417</v>
      </c>
      <c r="C114">
        <v>2807478</v>
      </c>
      <c r="D114" s="397" t="s">
        <v>90</v>
      </c>
      <c r="E114" s="399">
        <v>17155</v>
      </c>
      <c r="F114" t="s">
        <v>339</v>
      </c>
      <c r="G114" s="397">
        <v>19</v>
      </c>
    </row>
    <row r="115" spans="1:7" x14ac:dyDescent="0.2">
      <c r="A115" t="s">
        <v>420</v>
      </c>
      <c r="B115" t="s">
        <v>421</v>
      </c>
      <c r="C115">
        <v>2829771</v>
      </c>
      <c r="D115" s="397" t="s">
        <v>90</v>
      </c>
      <c r="E115" s="399">
        <v>27538</v>
      </c>
      <c r="F115" t="s">
        <v>339</v>
      </c>
      <c r="G115" s="397">
        <v>19</v>
      </c>
    </row>
    <row r="116" spans="1:7" x14ac:dyDescent="0.2">
      <c r="A116" t="s">
        <v>422</v>
      </c>
      <c r="B116" t="s">
        <v>423</v>
      </c>
      <c r="C116">
        <v>3705491</v>
      </c>
      <c r="D116" s="397" t="s">
        <v>90</v>
      </c>
      <c r="E116" s="399">
        <v>37428</v>
      </c>
      <c r="F116" t="s">
        <v>339</v>
      </c>
      <c r="G116" s="397">
        <v>19</v>
      </c>
    </row>
    <row r="117" spans="1:7" x14ac:dyDescent="0.2">
      <c r="A117" t="s">
        <v>172</v>
      </c>
      <c r="B117" t="s">
        <v>427</v>
      </c>
      <c r="C117">
        <v>2807487</v>
      </c>
      <c r="D117" s="397" t="s">
        <v>90</v>
      </c>
      <c r="E117" s="399">
        <v>28147</v>
      </c>
      <c r="F117" t="s">
        <v>339</v>
      </c>
      <c r="G117" s="397">
        <v>19</v>
      </c>
    </row>
    <row r="118" spans="1:7" x14ac:dyDescent="0.2">
      <c r="A118" t="s">
        <v>160</v>
      </c>
      <c r="B118" t="s">
        <v>432</v>
      </c>
      <c r="C118">
        <v>2958761</v>
      </c>
      <c r="D118" s="397" t="s">
        <v>90</v>
      </c>
      <c r="E118" s="399">
        <v>36474</v>
      </c>
      <c r="F118" t="s">
        <v>339</v>
      </c>
      <c r="G118" s="397">
        <v>19</v>
      </c>
    </row>
    <row r="119" spans="1:7" x14ac:dyDescent="0.2">
      <c r="A119" t="s">
        <v>433</v>
      </c>
      <c r="B119" t="s">
        <v>397</v>
      </c>
      <c r="C119">
        <v>3050697</v>
      </c>
      <c r="D119" s="397" t="s">
        <v>90</v>
      </c>
      <c r="E119" s="399">
        <v>28564</v>
      </c>
      <c r="F119" t="s">
        <v>339</v>
      </c>
      <c r="G119" s="397">
        <v>19</v>
      </c>
    </row>
    <row r="120" spans="1:7" x14ac:dyDescent="0.2">
      <c r="A120" t="s">
        <v>436</v>
      </c>
      <c r="B120" t="s">
        <v>437</v>
      </c>
      <c r="C120">
        <v>3324049</v>
      </c>
      <c r="D120" s="397" t="s">
        <v>90</v>
      </c>
      <c r="E120" s="399">
        <v>28977</v>
      </c>
      <c r="F120" t="s">
        <v>339</v>
      </c>
      <c r="G120" s="397">
        <v>19</v>
      </c>
    </row>
    <row r="121" spans="1:7" x14ac:dyDescent="0.2">
      <c r="A121" t="s">
        <v>217</v>
      </c>
      <c r="B121" t="s">
        <v>357</v>
      </c>
      <c r="C121">
        <v>2807553</v>
      </c>
      <c r="D121" s="397" t="s">
        <v>90</v>
      </c>
      <c r="E121" s="399">
        <v>25324</v>
      </c>
      <c r="F121" t="s">
        <v>339</v>
      </c>
      <c r="G121" s="397">
        <v>19</v>
      </c>
    </row>
    <row r="122" spans="1:7" x14ac:dyDescent="0.2">
      <c r="A122" t="s">
        <v>440</v>
      </c>
      <c r="B122" t="s">
        <v>272</v>
      </c>
      <c r="C122">
        <v>3291455</v>
      </c>
      <c r="D122" s="397" t="s">
        <v>90</v>
      </c>
      <c r="E122" s="399">
        <v>26108</v>
      </c>
      <c r="F122" t="s">
        <v>339</v>
      </c>
      <c r="G122" s="397">
        <v>19</v>
      </c>
    </row>
    <row r="123" spans="1:7" x14ac:dyDescent="0.2">
      <c r="A123" t="s">
        <v>195</v>
      </c>
      <c r="B123" t="s">
        <v>441</v>
      </c>
      <c r="C123">
        <v>3227338</v>
      </c>
      <c r="D123" s="397" t="s">
        <v>90</v>
      </c>
      <c r="E123" s="399">
        <v>36821</v>
      </c>
      <c r="F123" t="s">
        <v>339</v>
      </c>
      <c r="G123" s="397">
        <v>19</v>
      </c>
    </row>
    <row r="124" spans="1:7" x14ac:dyDescent="0.2">
      <c r="A124" t="s">
        <v>442</v>
      </c>
      <c r="B124" t="s">
        <v>245</v>
      </c>
      <c r="C124">
        <v>3594114</v>
      </c>
      <c r="D124" s="397" t="s">
        <v>90</v>
      </c>
      <c r="E124" s="399">
        <v>37282</v>
      </c>
      <c r="F124" t="s">
        <v>339</v>
      </c>
      <c r="G124" s="397">
        <v>19</v>
      </c>
    </row>
    <row r="125" spans="1:7" x14ac:dyDescent="0.2">
      <c r="A125" t="s">
        <v>445</v>
      </c>
      <c r="B125" t="s">
        <v>393</v>
      </c>
      <c r="C125">
        <v>2987699</v>
      </c>
      <c r="D125" s="397" t="s">
        <v>90</v>
      </c>
      <c r="E125" s="399">
        <v>27153</v>
      </c>
      <c r="F125" t="s">
        <v>339</v>
      </c>
      <c r="G125" s="397">
        <v>19</v>
      </c>
    </row>
    <row r="126" spans="1:7" x14ac:dyDescent="0.2">
      <c r="A126" t="s">
        <v>446</v>
      </c>
      <c r="B126" t="s">
        <v>447</v>
      </c>
      <c r="C126">
        <v>3371653</v>
      </c>
      <c r="D126" s="397" t="s">
        <v>90</v>
      </c>
      <c r="E126" s="399">
        <v>37862</v>
      </c>
      <c r="F126" t="s">
        <v>339</v>
      </c>
      <c r="G126" s="397">
        <v>19</v>
      </c>
    </row>
    <row r="127" spans="1:7" x14ac:dyDescent="0.2">
      <c r="A127" t="s">
        <v>448</v>
      </c>
      <c r="B127" t="s">
        <v>449</v>
      </c>
      <c r="C127">
        <v>3051797</v>
      </c>
      <c r="D127" s="397" t="s">
        <v>90</v>
      </c>
      <c r="E127" s="399">
        <v>26524</v>
      </c>
      <c r="F127" t="s">
        <v>339</v>
      </c>
      <c r="G127" s="397">
        <v>19</v>
      </c>
    </row>
    <row r="128" spans="1:7" x14ac:dyDescent="0.2">
      <c r="A128" t="s">
        <v>451</v>
      </c>
      <c r="B128" t="s">
        <v>452</v>
      </c>
      <c r="C128">
        <v>3569377</v>
      </c>
      <c r="D128" s="397" t="s">
        <v>90</v>
      </c>
      <c r="E128" s="399">
        <v>17653</v>
      </c>
      <c r="F128" t="s">
        <v>339</v>
      </c>
      <c r="G128" s="397">
        <v>19</v>
      </c>
    </row>
    <row r="129" spans="1:7" x14ac:dyDescent="0.2">
      <c r="A129" t="s">
        <v>207</v>
      </c>
      <c r="B129" t="s">
        <v>263</v>
      </c>
      <c r="C129">
        <v>3742400</v>
      </c>
      <c r="D129" s="397" t="s">
        <v>90</v>
      </c>
      <c r="E129" s="399">
        <v>37731</v>
      </c>
      <c r="F129" t="s">
        <v>339</v>
      </c>
      <c r="G129" s="397">
        <v>19</v>
      </c>
    </row>
    <row r="130" spans="1:7" x14ac:dyDescent="0.2">
      <c r="A130" t="s">
        <v>286</v>
      </c>
      <c r="B130" t="s">
        <v>453</v>
      </c>
      <c r="C130">
        <v>3615387</v>
      </c>
      <c r="D130" s="397" t="s">
        <v>90</v>
      </c>
      <c r="E130" s="399">
        <v>37478</v>
      </c>
      <c r="F130" t="s">
        <v>339</v>
      </c>
      <c r="G130" s="397">
        <v>19</v>
      </c>
    </row>
    <row r="131" spans="1:7" x14ac:dyDescent="0.2">
      <c r="A131" t="s">
        <v>22</v>
      </c>
      <c r="B131" t="s">
        <v>454</v>
      </c>
      <c r="C131">
        <v>3628918</v>
      </c>
      <c r="D131" s="397" t="s">
        <v>90</v>
      </c>
      <c r="E131" s="399">
        <v>36742</v>
      </c>
      <c r="F131" t="s">
        <v>339</v>
      </c>
      <c r="G131" s="397">
        <v>19</v>
      </c>
    </row>
    <row r="132" spans="1:7" x14ac:dyDescent="0.2">
      <c r="A132" t="s">
        <v>455</v>
      </c>
      <c r="B132" t="s">
        <v>456</v>
      </c>
      <c r="C132">
        <v>3224522</v>
      </c>
      <c r="D132" s="397" t="s">
        <v>90</v>
      </c>
      <c r="E132" s="399">
        <v>25784</v>
      </c>
      <c r="F132" t="s">
        <v>339</v>
      </c>
      <c r="G132" s="397">
        <v>19</v>
      </c>
    </row>
    <row r="133" spans="1:7" x14ac:dyDescent="0.2">
      <c r="A133" t="s">
        <v>457</v>
      </c>
      <c r="B133" t="s">
        <v>449</v>
      </c>
      <c r="C133">
        <v>2991399</v>
      </c>
      <c r="D133" s="397" t="s">
        <v>90</v>
      </c>
      <c r="E133" s="399">
        <v>25118</v>
      </c>
      <c r="F133" t="s">
        <v>339</v>
      </c>
      <c r="G133" s="397">
        <v>19</v>
      </c>
    </row>
    <row r="134" spans="1:7" x14ac:dyDescent="0.2">
      <c r="A134" t="s">
        <v>457</v>
      </c>
      <c r="B134" t="s">
        <v>459</v>
      </c>
      <c r="C134">
        <v>3282689</v>
      </c>
      <c r="D134" s="397" t="s">
        <v>90</v>
      </c>
      <c r="E134" s="399">
        <v>37799</v>
      </c>
      <c r="F134" t="s">
        <v>339</v>
      </c>
      <c r="G134" s="397">
        <v>19</v>
      </c>
    </row>
    <row r="135" spans="1:7" x14ac:dyDescent="0.2">
      <c r="A135" t="s">
        <v>460</v>
      </c>
      <c r="B135" t="s">
        <v>365</v>
      </c>
      <c r="C135">
        <v>2714044</v>
      </c>
      <c r="D135" s="397" t="s">
        <v>90</v>
      </c>
      <c r="E135" s="399">
        <v>17914</v>
      </c>
      <c r="F135" t="s">
        <v>339</v>
      </c>
      <c r="G135" s="397">
        <v>19</v>
      </c>
    </row>
    <row r="136" spans="1:7" x14ac:dyDescent="0.2">
      <c r="A136" t="s">
        <v>461</v>
      </c>
      <c r="B136" t="s">
        <v>447</v>
      </c>
      <c r="C136">
        <v>3217228</v>
      </c>
      <c r="D136" s="397" t="s">
        <v>90</v>
      </c>
      <c r="E136" s="399">
        <v>26115</v>
      </c>
      <c r="F136" t="s">
        <v>339</v>
      </c>
      <c r="G136" s="397">
        <v>19</v>
      </c>
    </row>
    <row r="137" spans="1:7" x14ac:dyDescent="0.2">
      <c r="A137" t="s">
        <v>462</v>
      </c>
      <c r="B137" t="s">
        <v>463</v>
      </c>
      <c r="C137">
        <v>3433436</v>
      </c>
      <c r="D137" s="397" t="s">
        <v>90</v>
      </c>
      <c r="E137" s="399">
        <v>37622</v>
      </c>
      <c r="F137" t="s">
        <v>339</v>
      </c>
      <c r="G137" s="397">
        <v>19</v>
      </c>
    </row>
    <row r="138" spans="1:7" x14ac:dyDescent="0.2">
      <c r="A138" t="s">
        <v>464</v>
      </c>
      <c r="B138" t="s">
        <v>168</v>
      </c>
      <c r="C138">
        <v>2984234</v>
      </c>
      <c r="D138" s="397" t="s">
        <v>90</v>
      </c>
      <c r="E138" s="399">
        <v>28412</v>
      </c>
      <c r="F138" t="s">
        <v>339</v>
      </c>
      <c r="G138" s="397">
        <v>19</v>
      </c>
    </row>
    <row r="139" spans="1:7" x14ac:dyDescent="0.2">
      <c r="A139" t="s">
        <v>473</v>
      </c>
      <c r="B139" t="s">
        <v>174</v>
      </c>
      <c r="C139">
        <v>2714048</v>
      </c>
      <c r="D139" s="397" t="s">
        <v>90</v>
      </c>
      <c r="E139" s="399">
        <v>32861</v>
      </c>
      <c r="F139" t="s">
        <v>339</v>
      </c>
      <c r="G139" s="397">
        <v>19</v>
      </c>
    </row>
    <row r="140" spans="1:7" x14ac:dyDescent="0.2">
      <c r="A140" t="s">
        <v>475</v>
      </c>
      <c r="B140" t="s">
        <v>476</v>
      </c>
      <c r="C140">
        <v>3418099</v>
      </c>
      <c r="D140" s="397" t="s">
        <v>90</v>
      </c>
      <c r="E140" s="399">
        <v>30408</v>
      </c>
      <c r="F140" t="s">
        <v>339</v>
      </c>
      <c r="G140" s="397">
        <v>19</v>
      </c>
    </row>
    <row r="141" spans="1:7" x14ac:dyDescent="0.2">
      <c r="A141" t="s">
        <v>477</v>
      </c>
      <c r="B141" t="s">
        <v>478</v>
      </c>
      <c r="C141">
        <v>3569375</v>
      </c>
      <c r="D141" s="397" t="s">
        <v>90</v>
      </c>
      <c r="E141" s="399">
        <v>37378</v>
      </c>
      <c r="F141" t="s">
        <v>339</v>
      </c>
      <c r="G141" s="397">
        <v>19</v>
      </c>
    </row>
    <row r="142" spans="1:7" x14ac:dyDescent="0.2">
      <c r="A142" t="s">
        <v>477</v>
      </c>
      <c r="B142" t="s">
        <v>361</v>
      </c>
      <c r="C142">
        <v>3615710</v>
      </c>
      <c r="D142" s="397" t="s">
        <v>90</v>
      </c>
      <c r="E142" s="399">
        <v>24489</v>
      </c>
      <c r="F142" t="s">
        <v>339</v>
      </c>
      <c r="G142" s="397">
        <v>19</v>
      </c>
    </row>
    <row r="143" spans="1:7" x14ac:dyDescent="0.2">
      <c r="A143" t="s">
        <v>479</v>
      </c>
      <c r="B143" t="s">
        <v>480</v>
      </c>
      <c r="C143">
        <v>3001007</v>
      </c>
      <c r="D143" s="397" t="s">
        <v>90</v>
      </c>
      <c r="E143" s="399">
        <v>27440</v>
      </c>
      <c r="F143" t="s">
        <v>339</v>
      </c>
      <c r="G143" s="397">
        <v>19</v>
      </c>
    </row>
    <row r="144" spans="1:7" x14ac:dyDescent="0.2">
      <c r="A144" t="s">
        <v>156</v>
      </c>
      <c r="B144" t="s">
        <v>263</v>
      </c>
      <c r="C144">
        <v>3345245</v>
      </c>
      <c r="D144" s="397" t="s">
        <v>90</v>
      </c>
      <c r="E144" s="399">
        <v>36481</v>
      </c>
      <c r="F144" t="s">
        <v>339</v>
      </c>
      <c r="G144" s="397">
        <v>19</v>
      </c>
    </row>
    <row r="145" spans="1:7" x14ac:dyDescent="0.2">
      <c r="A145" t="s">
        <v>156</v>
      </c>
      <c r="B145" t="s">
        <v>427</v>
      </c>
      <c r="C145">
        <v>3305354</v>
      </c>
      <c r="D145" s="397" t="s">
        <v>90</v>
      </c>
      <c r="E145" s="399">
        <v>36209</v>
      </c>
      <c r="F145" t="s">
        <v>339</v>
      </c>
      <c r="G145" s="397">
        <v>19</v>
      </c>
    </row>
    <row r="146" spans="1:7" x14ac:dyDescent="0.2">
      <c r="A146" t="s">
        <v>481</v>
      </c>
      <c r="B146" t="s">
        <v>10</v>
      </c>
      <c r="C146">
        <v>3251091</v>
      </c>
      <c r="D146" s="397" t="s">
        <v>90</v>
      </c>
      <c r="E146" s="399">
        <v>37636</v>
      </c>
      <c r="F146" t="s">
        <v>339</v>
      </c>
      <c r="G146" s="397">
        <v>19</v>
      </c>
    </row>
    <row r="147" spans="1:7" x14ac:dyDescent="0.2">
      <c r="A147" t="s">
        <v>483</v>
      </c>
      <c r="B147" t="s">
        <v>484</v>
      </c>
      <c r="C147">
        <v>3147593</v>
      </c>
      <c r="D147" s="397" t="s">
        <v>90</v>
      </c>
      <c r="E147" s="399">
        <v>36128</v>
      </c>
      <c r="F147" t="s">
        <v>339</v>
      </c>
      <c r="G147" s="397">
        <v>19</v>
      </c>
    </row>
    <row r="148" spans="1:7" x14ac:dyDescent="0.2">
      <c r="A148" t="s">
        <v>485</v>
      </c>
      <c r="B148" t="s">
        <v>486</v>
      </c>
      <c r="C148">
        <v>2714062</v>
      </c>
      <c r="D148" s="397" t="s">
        <v>90</v>
      </c>
      <c r="E148" s="399">
        <v>22208</v>
      </c>
      <c r="F148" t="s">
        <v>339</v>
      </c>
      <c r="G148" s="397">
        <v>19</v>
      </c>
    </row>
    <row r="149" spans="1:7" x14ac:dyDescent="0.2">
      <c r="A149" t="s">
        <v>485</v>
      </c>
      <c r="B149" t="s">
        <v>487</v>
      </c>
      <c r="C149">
        <v>3227331</v>
      </c>
      <c r="D149" s="397" t="s">
        <v>90</v>
      </c>
      <c r="E149" s="399">
        <v>37776</v>
      </c>
      <c r="F149" t="s">
        <v>339</v>
      </c>
      <c r="G149" s="397">
        <v>19</v>
      </c>
    </row>
    <row r="150" spans="1:7" x14ac:dyDescent="0.2">
      <c r="A150" t="s">
        <v>496</v>
      </c>
      <c r="B150" t="s">
        <v>401</v>
      </c>
      <c r="C150">
        <v>3147592</v>
      </c>
      <c r="D150" s="397" t="s">
        <v>90</v>
      </c>
      <c r="E150" s="399">
        <v>33470</v>
      </c>
      <c r="F150" t="s">
        <v>339</v>
      </c>
      <c r="G150" s="397">
        <v>19</v>
      </c>
    </row>
    <row r="151" spans="1:7" x14ac:dyDescent="0.2">
      <c r="A151" t="s">
        <v>497</v>
      </c>
      <c r="B151" t="s">
        <v>421</v>
      </c>
      <c r="C151">
        <v>2666715</v>
      </c>
      <c r="D151" s="397" t="s">
        <v>90</v>
      </c>
      <c r="E151" s="399">
        <v>24256</v>
      </c>
      <c r="F151" t="s">
        <v>339</v>
      </c>
      <c r="G151" s="397">
        <v>19</v>
      </c>
    </row>
    <row r="152" spans="1:7" x14ac:dyDescent="0.2">
      <c r="A152" t="s">
        <v>499</v>
      </c>
      <c r="B152" t="s">
        <v>500</v>
      </c>
      <c r="C152">
        <v>2904708</v>
      </c>
      <c r="D152" s="397" t="s">
        <v>90</v>
      </c>
      <c r="E152" s="399">
        <v>19849</v>
      </c>
      <c r="F152" t="s">
        <v>339</v>
      </c>
      <c r="G152" s="397">
        <v>19</v>
      </c>
    </row>
    <row r="153" spans="1:7" x14ac:dyDescent="0.2">
      <c r="A153" t="s">
        <v>127</v>
      </c>
      <c r="B153" t="s">
        <v>501</v>
      </c>
      <c r="C153">
        <v>2714071</v>
      </c>
      <c r="D153" s="397" t="s">
        <v>90</v>
      </c>
      <c r="E153" s="399">
        <v>32174</v>
      </c>
      <c r="F153" t="s">
        <v>339</v>
      </c>
      <c r="G153" s="397">
        <v>19</v>
      </c>
    </row>
    <row r="154" spans="1:7" x14ac:dyDescent="0.2">
      <c r="A154" t="s">
        <v>127</v>
      </c>
      <c r="B154" t="s">
        <v>432</v>
      </c>
      <c r="C154">
        <v>3128786</v>
      </c>
      <c r="D154" s="397" t="s">
        <v>90</v>
      </c>
      <c r="E154" s="399">
        <v>28488</v>
      </c>
      <c r="F154" t="s">
        <v>339</v>
      </c>
      <c r="G154" s="397">
        <v>19</v>
      </c>
    </row>
    <row r="155" spans="1:7" x14ac:dyDescent="0.2">
      <c r="A155" t="s">
        <v>505</v>
      </c>
      <c r="B155" t="s">
        <v>506</v>
      </c>
      <c r="C155">
        <v>3768585</v>
      </c>
      <c r="D155" s="397" t="s">
        <v>90</v>
      </c>
      <c r="E155" s="399">
        <v>36488</v>
      </c>
      <c r="F155" t="s">
        <v>339</v>
      </c>
      <c r="G155" s="397">
        <v>19</v>
      </c>
    </row>
    <row r="156" spans="1:7" x14ac:dyDescent="0.2">
      <c r="A156" t="s">
        <v>507</v>
      </c>
      <c r="B156" t="s">
        <v>125</v>
      </c>
      <c r="C156">
        <v>3282697</v>
      </c>
      <c r="D156" s="397" t="s">
        <v>90</v>
      </c>
      <c r="E156" s="399">
        <v>37794</v>
      </c>
      <c r="F156" t="s">
        <v>339</v>
      </c>
      <c r="G156" s="397">
        <v>19</v>
      </c>
    </row>
    <row r="157" spans="1:7" x14ac:dyDescent="0.2">
      <c r="A157" t="s">
        <v>508</v>
      </c>
      <c r="B157" t="s">
        <v>509</v>
      </c>
      <c r="C157">
        <v>3059049</v>
      </c>
      <c r="D157" s="397" t="s">
        <v>90</v>
      </c>
      <c r="E157" s="399">
        <v>21530</v>
      </c>
      <c r="F157" t="s">
        <v>339</v>
      </c>
      <c r="G157" s="397">
        <v>19</v>
      </c>
    </row>
    <row r="158" spans="1:7" x14ac:dyDescent="0.2">
      <c r="A158" t="s">
        <v>510</v>
      </c>
      <c r="B158" t="s">
        <v>174</v>
      </c>
      <c r="C158">
        <v>3351098</v>
      </c>
      <c r="D158" s="397" t="s">
        <v>90</v>
      </c>
      <c r="E158" s="399">
        <v>31059</v>
      </c>
      <c r="F158" t="s">
        <v>339</v>
      </c>
      <c r="G158" s="397">
        <v>19</v>
      </c>
    </row>
    <row r="159" spans="1:7" x14ac:dyDescent="0.2">
      <c r="A159" t="s">
        <v>513</v>
      </c>
      <c r="B159" t="s">
        <v>427</v>
      </c>
      <c r="C159">
        <v>2975219</v>
      </c>
      <c r="D159" s="397" t="s">
        <v>90</v>
      </c>
      <c r="E159" s="399">
        <v>23376</v>
      </c>
      <c r="F159" t="s">
        <v>339</v>
      </c>
      <c r="G159" s="397">
        <v>19</v>
      </c>
    </row>
    <row r="160" spans="1:7" x14ac:dyDescent="0.2">
      <c r="A160" t="s">
        <v>514</v>
      </c>
      <c r="B160" t="s">
        <v>509</v>
      </c>
      <c r="C160">
        <v>2714085</v>
      </c>
      <c r="D160" s="397" t="s">
        <v>90</v>
      </c>
      <c r="E160" s="399">
        <v>25851</v>
      </c>
      <c r="F160" t="s">
        <v>339</v>
      </c>
      <c r="G160" s="397">
        <v>19</v>
      </c>
    </row>
    <row r="161" spans="1:7" x14ac:dyDescent="0.2">
      <c r="A161" t="s">
        <v>515</v>
      </c>
      <c r="B161" t="s">
        <v>516</v>
      </c>
      <c r="C161">
        <v>2714086</v>
      </c>
      <c r="D161" s="397" t="s">
        <v>90</v>
      </c>
      <c r="E161" s="399">
        <v>29385</v>
      </c>
      <c r="F161" t="s">
        <v>339</v>
      </c>
      <c r="G161" s="397">
        <v>19</v>
      </c>
    </row>
    <row r="162" spans="1:7" x14ac:dyDescent="0.2">
      <c r="A162" t="s">
        <v>2</v>
      </c>
      <c r="B162" t="s">
        <v>10</v>
      </c>
      <c r="C162">
        <v>2714088</v>
      </c>
      <c r="D162" s="397" t="s">
        <v>90</v>
      </c>
      <c r="E162" s="399">
        <v>34318</v>
      </c>
      <c r="F162" t="s">
        <v>339</v>
      </c>
      <c r="G162" s="397">
        <v>19</v>
      </c>
    </row>
    <row r="163" spans="1:7" x14ac:dyDescent="0.2">
      <c r="A163" t="s">
        <v>147</v>
      </c>
      <c r="B163" t="s">
        <v>517</v>
      </c>
      <c r="C163">
        <v>3729285</v>
      </c>
      <c r="D163" s="397" t="s">
        <v>90</v>
      </c>
      <c r="E163" s="399">
        <v>21785</v>
      </c>
      <c r="F163" t="s">
        <v>339</v>
      </c>
      <c r="G163" s="397">
        <v>19</v>
      </c>
    </row>
    <row r="164" spans="1:7" x14ac:dyDescent="0.2">
      <c r="A164" t="s">
        <v>132</v>
      </c>
      <c r="B164" t="s">
        <v>397</v>
      </c>
      <c r="C164">
        <v>2876938</v>
      </c>
      <c r="D164" s="397" t="s">
        <v>90</v>
      </c>
      <c r="E164" s="399">
        <v>31868</v>
      </c>
      <c r="F164" t="s">
        <v>339</v>
      </c>
      <c r="G164" s="397">
        <v>19</v>
      </c>
    </row>
    <row r="165" spans="1:7" x14ac:dyDescent="0.2">
      <c r="A165" t="s">
        <v>132</v>
      </c>
      <c r="B165" t="s">
        <v>365</v>
      </c>
      <c r="C165">
        <v>2872613</v>
      </c>
      <c r="D165" s="397" t="s">
        <v>90</v>
      </c>
      <c r="E165" s="399">
        <v>19355</v>
      </c>
      <c r="F165" t="s">
        <v>339</v>
      </c>
      <c r="G165" s="397">
        <v>19</v>
      </c>
    </row>
    <row r="166" spans="1:7" x14ac:dyDescent="0.2">
      <c r="A166" t="s">
        <v>528</v>
      </c>
      <c r="B166" t="s">
        <v>529</v>
      </c>
      <c r="C166">
        <v>3371612</v>
      </c>
      <c r="D166" s="397" t="s">
        <v>90</v>
      </c>
      <c r="E166" s="399">
        <v>37232</v>
      </c>
      <c r="F166" t="s">
        <v>339</v>
      </c>
      <c r="G166" s="397">
        <v>19</v>
      </c>
    </row>
    <row r="167" spans="1:7" x14ac:dyDescent="0.2">
      <c r="A167" t="s">
        <v>530</v>
      </c>
      <c r="B167" t="s">
        <v>500</v>
      </c>
      <c r="C167">
        <v>3417198</v>
      </c>
      <c r="D167" s="397" t="s">
        <v>90</v>
      </c>
      <c r="E167" s="399">
        <v>23488</v>
      </c>
      <c r="F167" t="s">
        <v>339</v>
      </c>
      <c r="G167" s="397">
        <v>19</v>
      </c>
    </row>
    <row r="168" spans="1:7" x14ac:dyDescent="0.2">
      <c r="A168" t="s">
        <v>530</v>
      </c>
      <c r="B168" t="s">
        <v>131</v>
      </c>
      <c r="C168">
        <v>2820743</v>
      </c>
      <c r="D168" s="397" t="s">
        <v>90</v>
      </c>
      <c r="E168" s="399">
        <v>35774</v>
      </c>
      <c r="F168" t="s">
        <v>339</v>
      </c>
      <c r="G168" s="397">
        <v>19</v>
      </c>
    </row>
    <row r="169" spans="1:7" x14ac:dyDescent="0.2">
      <c r="A169" t="s">
        <v>534</v>
      </c>
      <c r="B169" t="s">
        <v>427</v>
      </c>
      <c r="C169">
        <v>2779804</v>
      </c>
      <c r="D169" s="397" t="s">
        <v>90</v>
      </c>
      <c r="E169" s="399">
        <v>23960</v>
      </c>
      <c r="F169" t="s">
        <v>339</v>
      </c>
      <c r="G169" s="397">
        <v>19</v>
      </c>
    </row>
    <row r="170" spans="1:7" x14ac:dyDescent="0.2">
      <c r="A170" t="s">
        <v>535</v>
      </c>
      <c r="B170" t="s">
        <v>174</v>
      </c>
      <c r="C170">
        <v>3464753</v>
      </c>
      <c r="D170" s="397" t="s">
        <v>90</v>
      </c>
      <c r="E170" s="399">
        <v>36405</v>
      </c>
      <c r="F170" t="s">
        <v>339</v>
      </c>
      <c r="G170" s="397">
        <v>19</v>
      </c>
    </row>
    <row r="171" spans="1:7" x14ac:dyDescent="0.2">
      <c r="A171" t="s">
        <v>536</v>
      </c>
      <c r="B171" t="s">
        <v>486</v>
      </c>
      <c r="C171">
        <v>2963897</v>
      </c>
      <c r="D171" s="397" t="s">
        <v>90</v>
      </c>
      <c r="E171" s="399">
        <v>21262</v>
      </c>
      <c r="F171" t="s">
        <v>339</v>
      </c>
      <c r="G171" s="397">
        <v>19</v>
      </c>
    </row>
    <row r="172" spans="1:7" x14ac:dyDescent="0.2">
      <c r="A172" t="s">
        <v>537</v>
      </c>
      <c r="B172" t="s">
        <v>538</v>
      </c>
      <c r="C172">
        <v>3084148</v>
      </c>
      <c r="D172" s="397" t="s">
        <v>90</v>
      </c>
      <c r="E172" s="399">
        <v>36275</v>
      </c>
      <c r="F172" t="s">
        <v>339</v>
      </c>
      <c r="G172" s="397">
        <v>19</v>
      </c>
    </row>
    <row r="173" spans="1:7" x14ac:dyDescent="0.2">
      <c r="A173" t="s">
        <v>6</v>
      </c>
      <c r="B173" t="s">
        <v>539</v>
      </c>
      <c r="C173">
        <v>3482046</v>
      </c>
      <c r="D173" s="397" t="s">
        <v>90</v>
      </c>
      <c r="E173" s="399">
        <v>36819</v>
      </c>
      <c r="F173" t="s">
        <v>339</v>
      </c>
      <c r="G173" s="397">
        <v>19</v>
      </c>
    </row>
    <row r="174" spans="1:7" x14ac:dyDescent="0.2">
      <c r="A174" t="s">
        <v>542</v>
      </c>
      <c r="B174" t="s">
        <v>543</v>
      </c>
      <c r="C174">
        <v>3362796</v>
      </c>
      <c r="D174" s="397" t="s">
        <v>90</v>
      </c>
      <c r="E174" s="399">
        <v>31933</v>
      </c>
      <c r="F174" t="s">
        <v>339</v>
      </c>
      <c r="G174" s="397">
        <v>19</v>
      </c>
    </row>
    <row r="175" spans="1:7" x14ac:dyDescent="0.2">
      <c r="A175" t="s">
        <v>544</v>
      </c>
      <c r="B175" t="s">
        <v>545</v>
      </c>
      <c r="C175">
        <v>2714098</v>
      </c>
      <c r="D175" s="397" t="s">
        <v>90</v>
      </c>
      <c r="E175" s="399">
        <v>23622</v>
      </c>
      <c r="F175" t="s">
        <v>339</v>
      </c>
      <c r="G175" s="397">
        <v>19</v>
      </c>
    </row>
    <row r="176" spans="1:7" x14ac:dyDescent="0.2">
      <c r="A176" t="s">
        <v>544</v>
      </c>
      <c r="B176" t="s">
        <v>538</v>
      </c>
      <c r="C176">
        <v>3745369</v>
      </c>
      <c r="D176" s="397" t="s">
        <v>90</v>
      </c>
      <c r="E176" s="399">
        <v>36276</v>
      </c>
      <c r="F176" t="s">
        <v>339</v>
      </c>
      <c r="G176" s="397">
        <v>19</v>
      </c>
    </row>
    <row r="177" spans="1:7" x14ac:dyDescent="0.2">
      <c r="A177" t="s">
        <v>546</v>
      </c>
      <c r="B177" t="s">
        <v>547</v>
      </c>
      <c r="C177">
        <v>3464759</v>
      </c>
      <c r="D177" s="397" t="s">
        <v>90</v>
      </c>
      <c r="E177" s="399">
        <v>36425</v>
      </c>
      <c r="F177" t="s">
        <v>339</v>
      </c>
      <c r="G177" s="397">
        <v>19</v>
      </c>
    </row>
    <row r="178" spans="1:7" x14ac:dyDescent="0.2">
      <c r="A178" t="s">
        <v>275</v>
      </c>
      <c r="B178" t="s">
        <v>543</v>
      </c>
      <c r="C178">
        <v>2714100</v>
      </c>
      <c r="D178" s="397" t="s">
        <v>90</v>
      </c>
      <c r="E178" s="399">
        <v>33686</v>
      </c>
      <c r="F178" t="s">
        <v>339</v>
      </c>
      <c r="G178" s="397">
        <v>19</v>
      </c>
    </row>
    <row r="179" spans="1:7" x14ac:dyDescent="0.2">
      <c r="A179" t="s">
        <v>232</v>
      </c>
      <c r="B179" t="s">
        <v>487</v>
      </c>
      <c r="C179">
        <v>2994555</v>
      </c>
      <c r="D179" s="397" t="s">
        <v>90</v>
      </c>
      <c r="E179" s="399">
        <v>37029</v>
      </c>
      <c r="F179" t="s">
        <v>339</v>
      </c>
      <c r="G179" s="397">
        <v>19</v>
      </c>
    </row>
    <row r="180" spans="1:7" x14ac:dyDescent="0.2">
      <c r="A180" t="s">
        <v>548</v>
      </c>
      <c r="B180" t="s">
        <v>397</v>
      </c>
      <c r="C180">
        <v>3296329</v>
      </c>
      <c r="D180" s="397" t="s">
        <v>90</v>
      </c>
      <c r="E180" s="399">
        <v>37489</v>
      </c>
      <c r="F180" t="s">
        <v>339</v>
      </c>
      <c r="G180" s="397">
        <v>19</v>
      </c>
    </row>
    <row r="181" spans="1:7" x14ac:dyDescent="0.2">
      <c r="A181" t="s">
        <v>552</v>
      </c>
      <c r="B181" t="s">
        <v>553</v>
      </c>
      <c r="C181">
        <v>3063453</v>
      </c>
      <c r="D181" s="397" t="s">
        <v>90</v>
      </c>
      <c r="E181" s="399">
        <v>25935</v>
      </c>
      <c r="F181" t="s">
        <v>339</v>
      </c>
      <c r="G181" s="397">
        <v>19</v>
      </c>
    </row>
    <row r="182" spans="1:7" x14ac:dyDescent="0.2">
      <c r="A182" t="s">
        <v>556</v>
      </c>
      <c r="B182" t="s">
        <v>557</v>
      </c>
      <c r="C182">
        <v>3077622</v>
      </c>
      <c r="D182" s="397" t="s">
        <v>90</v>
      </c>
      <c r="E182" s="399">
        <v>37009</v>
      </c>
      <c r="F182" t="s">
        <v>339</v>
      </c>
      <c r="G182" s="397">
        <v>19</v>
      </c>
    </row>
    <row r="183" spans="1:7" x14ac:dyDescent="0.2">
      <c r="A183" t="s">
        <v>558</v>
      </c>
      <c r="B183" t="s">
        <v>15</v>
      </c>
      <c r="C183">
        <v>2714107</v>
      </c>
      <c r="D183" s="397" t="s">
        <v>90</v>
      </c>
      <c r="E183" s="399">
        <v>15438</v>
      </c>
      <c r="F183" t="s">
        <v>339</v>
      </c>
      <c r="G183" s="397">
        <v>19</v>
      </c>
    </row>
    <row r="184" spans="1:7" x14ac:dyDescent="0.2">
      <c r="A184" t="s">
        <v>559</v>
      </c>
      <c r="B184" t="s">
        <v>390</v>
      </c>
      <c r="C184">
        <v>3186795</v>
      </c>
      <c r="D184" s="397" t="s">
        <v>90</v>
      </c>
      <c r="E184" s="399">
        <v>21330</v>
      </c>
      <c r="F184" t="s">
        <v>339</v>
      </c>
      <c r="G184" s="397">
        <v>19</v>
      </c>
    </row>
    <row r="185" spans="1:7" x14ac:dyDescent="0.2">
      <c r="A185" t="s">
        <v>560</v>
      </c>
      <c r="B185" t="s">
        <v>168</v>
      </c>
      <c r="C185">
        <v>2714108</v>
      </c>
      <c r="D185" s="397" t="s">
        <v>90</v>
      </c>
      <c r="E185" s="399">
        <v>22352</v>
      </c>
      <c r="F185" t="s">
        <v>339</v>
      </c>
      <c r="G185" s="397">
        <v>19</v>
      </c>
    </row>
    <row r="186" spans="1:7" x14ac:dyDescent="0.2">
      <c r="A186" t="s">
        <v>561</v>
      </c>
      <c r="B186" t="s">
        <v>563</v>
      </c>
      <c r="C186">
        <v>3381870</v>
      </c>
      <c r="D186" s="397" t="s">
        <v>90</v>
      </c>
      <c r="E186" s="399">
        <v>24771</v>
      </c>
      <c r="F186" t="s">
        <v>339</v>
      </c>
      <c r="G186" s="397">
        <v>19</v>
      </c>
    </row>
    <row r="187" spans="1:7" x14ac:dyDescent="0.2">
      <c r="A187" t="s">
        <v>212</v>
      </c>
      <c r="B187" t="s">
        <v>564</v>
      </c>
      <c r="C187">
        <v>3261532</v>
      </c>
      <c r="D187" s="397" t="s">
        <v>90</v>
      </c>
      <c r="E187" s="399">
        <v>36413</v>
      </c>
      <c r="F187" t="s">
        <v>339</v>
      </c>
      <c r="G187" s="397">
        <v>19</v>
      </c>
    </row>
    <row r="188" spans="1:7" x14ac:dyDescent="0.2">
      <c r="A188" t="s">
        <v>212</v>
      </c>
      <c r="B188" t="s">
        <v>565</v>
      </c>
      <c r="C188">
        <v>2714114</v>
      </c>
      <c r="D188" s="397" t="s">
        <v>90</v>
      </c>
      <c r="E188" s="399">
        <v>20704</v>
      </c>
      <c r="F188" t="s">
        <v>339</v>
      </c>
      <c r="G188" s="397">
        <v>19</v>
      </c>
    </row>
    <row r="189" spans="1:7" x14ac:dyDescent="0.2">
      <c r="A189" t="s">
        <v>212</v>
      </c>
      <c r="B189" t="s">
        <v>529</v>
      </c>
      <c r="C189">
        <v>2714113</v>
      </c>
      <c r="D189" s="397" t="s">
        <v>90</v>
      </c>
      <c r="E189" s="399">
        <v>32129</v>
      </c>
      <c r="F189" t="s">
        <v>339</v>
      </c>
      <c r="G189" s="397">
        <v>19</v>
      </c>
    </row>
    <row r="190" spans="1:7" x14ac:dyDescent="0.2">
      <c r="A190" t="s">
        <v>566</v>
      </c>
      <c r="B190" t="s">
        <v>397</v>
      </c>
      <c r="C190">
        <v>2946476</v>
      </c>
      <c r="D190" s="397" t="s">
        <v>90</v>
      </c>
      <c r="E190" s="399">
        <v>25267</v>
      </c>
      <c r="F190" t="s">
        <v>339</v>
      </c>
      <c r="G190" s="397">
        <v>19</v>
      </c>
    </row>
    <row r="191" spans="1:7" x14ac:dyDescent="0.2">
      <c r="A191" t="s">
        <v>567</v>
      </c>
      <c r="B191" t="s">
        <v>427</v>
      </c>
      <c r="C191">
        <v>3458364</v>
      </c>
      <c r="D191" s="397" t="s">
        <v>90</v>
      </c>
      <c r="E191" s="399">
        <v>37560</v>
      </c>
      <c r="F191" t="s">
        <v>339</v>
      </c>
      <c r="G191" s="397">
        <v>19</v>
      </c>
    </row>
    <row r="192" spans="1:7" x14ac:dyDescent="0.2">
      <c r="A192" t="s">
        <v>200</v>
      </c>
      <c r="B192" t="s">
        <v>568</v>
      </c>
      <c r="C192">
        <v>3217254</v>
      </c>
      <c r="D192" s="397" t="s">
        <v>90</v>
      </c>
      <c r="E192" s="399">
        <v>37176</v>
      </c>
      <c r="F192" t="s">
        <v>339</v>
      </c>
      <c r="G192" s="397">
        <v>19</v>
      </c>
    </row>
    <row r="193" spans="1:7" x14ac:dyDescent="0.2">
      <c r="A193" t="s">
        <v>570</v>
      </c>
      <c r="B193" t="s">
        <v>394</v>
      </c>
      <c r="C193">
        <v>3433425</v>
      </c>
      <c r="D193" s="397" t="s">
        <v>90</v>
      </c>
      <c r="E193" s="399">
        <v>19638</v>
      </c>
      <c r="F193" t="s">
        <v>339</v>
      </c>
      <c r="G193" s="397">
        <v>19</v>
      </c>
    </row>
    <row r="194" spans="1:7" x14ac:dyDescent="0.2">
      <c r="A194" t="s">
        <v>255</v>
      </c>
      <c r="B194" t="s">
        <v>237</v>
      </c>
      <c r="C194">
        <v>3028225</v>
      </c>
      <c r="D194" s="397" t="s">
        <v>90</v>
      </c>
      <c r="E194" s="399">
        <v>32223</v>
      </c>
      <c r="F194" t="s">
        <v>339</v>
      </c>
      <c r="G194" s="397">
        <v>19</v>
      </c>
    </row>
    <row r="195" spans="1:7" x14ac:dyDescent="0.2">
      <c r="A195" t="s">
        <v>255</v>
      </c>
      <c r="B195" t="s">
        <v>572</v>
      </c>
      <c r="C195">
        <v>3615341</v>
      </c>
      <c r="D195" s="397" t="s">
        <v>90</v>
      </c>
      <c r="E195" s="399">
        <v>28874</v>
      </c>
      <c r="F195" t="s">
        <v>339</v>
      </c>
      <c r="G195" s="397">
        <v>19</v>
      </c>
    </row>
    <row r="196" spans="1:7" x14ac:dyDescent="0.2">
      <c r="A196" t="s">
        <v>168</v>
      </c>
      <c r="B196" t="s">
        <v>131</v>
      </c>
      <c r="C196">
        <v>2914580</v>
      </c>
      <c r="D196" s="397" t="s">
        <v>90</v>
      </c>
      <c r="E196" s="399">
        <v>32585</v>
      </c>
      <c r="F196" t="s">
        <v>339</v>
      </c>
      <c r="G196" s="397">
        <v>19</v>
      </c>
    </row>
    <row r="197" spans="1:7" x14ac:dyDescent="0.2">
      <c r="A197" t="s">
        <v>575</v>
      </c>
      <c r="B197" t="s">
        <v>576</v>
      </c>
      <c r="C197">
        <v>2714124</v>
      </c>
      <c r="D197" s="397" t="s">
        <v>90</v>
      </c>
      <c r="E197" s="399">
        <v>25352</v>
      </c>
      <c r="F197" t="s">
        <v>339</v>
      </c>
      <c r="G197" s="397">
        <v>19</v>
      </c>
    </row>
    <row r="198" spans="1:7" x14ac:dyDescent="0.2">
      <c r="A198" t="s">
        <v>577</v>
      </c>
      <c r="B198" t="s">
        <v>578</v>
      </c>
      <c r="C198">
        <v>2987698</v>
      </c>
      <c r="D198" s="397" t="s">
        <v>90</v>
      </c>
      <c r="E198" s="399">
        <v>26155</v>
      </c>
      <c r="F198" t="s">
        <v>339</v>
      </c>
      <c r="G198" s="397">
        <v>19</v>
      </c>
    </row>
    <row r="199" spans="1:7" x14ac:dyDescent="0.2">
      <c r="A199" t="s">
        <v>140</v>
      </c>
      <c r="B199" t="s">
        <v>579</v>
      </c>
      <c r="C199">
        <v>3296331</v>
      </c>
      <c r="D199" s="397" t="s">
        <v>90</v>
      </c>
      <c r="E199" s="399">
        <v>36653</v>
      </c>
      <c r="F199" t="s">
        <v>339</v>
      </c>
      <c r="G199" s="397">
        <v>19</v>
      </c>
    </row>
    <row r="200" spans="1:7" x14ac:dyDescent="0.2">
      <c r="A200" t="s">
        <v>140</v>
      </c>
      <c r="B200" t="s">
        <v>213</v>
      </c>
      <c r="C200">
        <v>2714132</v>
      </c>
      <c r="D200" s="397" t="s">
        <v>90</v>
      </c>
      <c r="E200" s="399">
        <v>25703</v>
      </c>
      <c r="F200" t="s">
        <v>339</v>
      </c>
      <c r="G200" s="397">
        <v>19</v>
      </c>
    </row>
    <row r="201" spans="1:7" x14ac:dyDescent="0.2">
      <c r="A201" t="s">
        <v>140</v>
      </c>
      <c r="B201" t="s">
        <v>529</v>
      </c>
      <c r="C201">
        <v>2788049</v>
      </c>
      <c r="D201" s="397" t="s">
        <v>90</v>
      </c>
      <c r="E201" s="399">
        <v>27627</v>
      </c>
      <c r="F201" t="s">
        <v>339</v>
      </c>
      <c r="G201" s="397">
        <v>19</v>
      </c>
    </row>
    <row r="202" spans="1:7" x14ac:dyDescent="0.2">
      <c r="A202" t="s">
        <v>580</v>
      </c>
      <c r="B202" t="s">
        <v>397</v>
      </c>
      <c r="C202">
        <v>3437110</v>
      </c>
      <c r="D202" s="397" t="s">
        <v>90</v>
      </c>
      <c r="E202" s="399">
        <v>29012</v>
      </c>
      <c r="F202" t="s">
        <v>339</v>
      </c>
      <c r="G202" s="397">
        <v>19</v>
      </c>
    </row>
    <row r="203" spans="1:7" x14ac:dyDescent="0.2">
      <c r="A203" t="s">
        <v>581</v>
      </c>
      <c r="B203" t="s">
        <v>582</v>
      </c>
      <c r="C203">
        <v>3727945</v>
      </c>
      <c r="D203" s="397" t="s">
        <v>90</v>
      </c>
      <c r="E203" s="399">
        <v>30753</v>
      </c>
      <c r="F203" t="s">
        <v>339</v>
      </c>
      <c r="G203" s="397">
        <v>19</v>
      </c>
    </row>
    <row r="204" spans="1:7" x14ac:dyDescent="0.2">
      <c r="A204" t="s">
        <v>171</v>
      </c>
      <c r="B204" t="s">
        <v>357</v>
      </c>
      <c r="C204">
        <v>2873517</v>
      </c>
      <c r="D204" s="397" t="s">
        <v>90</v>
      </c>
      <c r="E204" s="399">
        <v>28299</v>
      </c>
      <c r="F204" t="s">
        <v>339</v>
      </c>
      <c r="G204" s="397">
        <v>19</v>
      </c>
    </row>
    <row r="205" spans="1:7" x14ac:dyDescent="0.2">
      <c r="A205" t="s">
        <v>136</v>
      </c>
      <c r="B205" t="s">
        <v>365</v>
      </c>
      <c r="C205">
        <v>3465010</v>
      </c>
      <c r="D205" s="397" t="s">
        <v>90</v>
      </c>
      <c r="E205" s="399">
        <v>26465</v>
      </c>
      <c r="F205" t="s">
        <v>339</v>
      </c>
      <c r="G205" s="397">
        <v>19</v>
      </c>
    </row>
    <row r="206" spans="1:7" x14ac:dyDescent="0.2">
      <c r="A206" t="s">
        <v>131</v>
      </c>
      <c r="B206" t="s">
        <v>590</v>
      </c>
      <c r="C206">
        <v>3084255</v>
      </c>
      <c r="D206" s="397" t="s">
        <v>90</v>
      </c>
      <c r="E206" s="399">
        <v>27767</v>
      </c>
      <c r="F206" t="s">
        <v>339</v>
      </c>
      <c r="G206" s="397">
        <v>19</v>
      </c>
    </row>
    <row r="207" spans="1:7" x14ac:dyDescent="0.2">
      <c r="A207" t="s">
        <v>591</v>
      </c>
      <c r="B207" t="s">
        <v>454</v>
      </c>
      <c r="C207">
        <v>3371604</v>
      </c>
      <c r="D207" s="397" t="s">
        <v>90</v>
      </c>
      <c r="E207" s="399">
        <v>37299</v>
      </c>
      <c r="F207" t="s">
        <v>339</v>
      </c>
      <c r="G207" s="397">
        <v>19</v>
      </c>
    </row>
    <row r="208" spans="1:7" x14ac:dyDescent="0.2">
      <c r="A208" t="s">
        <v>595</v>
      </c>
      <c r="B208" t="s">
        <v>596</v>
      </c>
      <c r="C208">
        <v>3544223</v>
      </c>
      <c r="D208" s="397" t="s">
        <v>90</v>
      </c>
      <c r="E208" s="399">
        <v>37227</v>
      </c>
      <c r="F208" t="s">
        <v>339</v>
      </c>
      <c r="G208" s="397">
        <v>19</v>
      </c>
    </row>
    <row r="209" spans="1:7" x14ac:dyDescent="0.2">
      <c r="A209" t="s">
        <v>133</v>
      </c>
      <c r="B209" t="s">
        <v>131</v>
      </c>
      <c r="C209">
        <v>3503185</v>
      </c>
      <c r="D209" s="397" t="s">
        <v>90</v>
      </c>
      <c r="E209" s="399">
        <v>36633</v>
      </c>
      <c r="F209" t="s">
        <v>339</v>
      </c>
      <c r="G209" s="397">
        <v>19</v>
      </c>
    </row>
    <row r="210" spans="1:7" x14ac:dyDescent="0.2">
      <c r="A210" t="s">
        <v>599</v>
      </c>
      <c r="B210" t="s">
        <v>476</v>
      </c>
      <c r="C210">
        <v>2824042</v>
      </c>
      <c r="D210" s="397" t="s">
        <v>90</v>
      </c>
      <c r="E210" s="399">
        <v>28923</v>
      </c>
      <c r="F210" t="s">
        <v>339</v>
      </c>
      <c r="G210" s="397">
        <v>19</v>
      </c>
    </row>
    <row r="211" spans="1:7" x14ac:dyDescent="0.2">
      <c r="A211" t="s">
        <v>157</v>
      </c>
      <c r="B211" t="s">
        <v>579</v>
      </c>
      <c r="C211">
        <v>3512278</v>
      </c>
      <c r="D211" s="397" t="s">
        <v>90</v>
      </c>
      <c r="E211" s="399">
        <v>37601</v>
      </c>
      <c r="F211" t="s">
        <v>339</v>
      </c>
      <c r="G211" s="397">
        <v>19</v>
      </c>
    </row>
    <row r="212" spans="1:7" x14ac:dyDescent="0.2">
      <c r="A212" t="s">
        <v>157</v>
      </c>
      <c r="B212" t="s">
        <v>600</v>
      </c>
      <c r="C212">
        <v>3693930</v>
      </c>
      <c r="D212" s="397" t="s">
        <v>90</v>
      </c>
      <c r="E212" s="399">
        <v>37587</v>
      </c>
      <c r="F212" t="s">
        <v>339</v>
      </c>
      <c r="G212" s="397">
        <v>19</v>
      </c>
    </row>
    <row r="213" spans="1:7" x14ac:dyDescent="0.2">
      <c r="A213" t="s">
        <v>270</v>
      </c>
      <c r="B213" t="s">
        <v>447</v>
      </c>
      <c r="C213">
        <v>3217258</v>
      </c>
      <c r="D213" s="397" t="s">
        <v>90</v>
      </c>
      <c r="E213" s="399">
        <v>26871</v>
      </c>
      <c r="F213" t="s">
        <v>339</v>
      </c>
      <c r="G213" s="397">
        <v>19</v>
      </c>
    </row>
    <row r="214" spans="1:7" x14ac:dyDescent="0.2">
      <c r="A214" t="s">
        <v>601</v>
      </c>
      <c r="B214" t="s">
        <v>602</v>
      </c>
      <c r="C214">
        <v>3224521</v>
      </c>
      <c r="D214" s="397" t="s">
        <v>90</v>
      </c>
      <c r="E214" s="399">
        <v>26130</v>
      </c>
      <c r="F214" t="s">
        <v>339</v>
      </c>
      <c r="G214" s="397">
        <v>19</v>
      </c>
    </row>
    <row r="215" spans="1:7" x14ac:dyDescent="0.2">
      <c r="A215" t="s">
        <v>601</v>
      </c>
      <c r="B215" t="s">
        <v>487</v>
      </c>
      <c r="C215">
        <v>3119025</v>
      </c>
      <c r="D215" s="397" t="s">
        <v>90</v>
      </c>
      <c r="E215" s="399">
        <v>36718</v>
      </c>
      <c r="F215" t="s">
        <v>339</v>
      </c>
      <c r="G215" s="397">
        <v>19</v>
      </c>
    </row>
    <row r="216" spans="1:7" x14ac:dyDescent="0.2">
      <c r="A216" t="s">
        <v>609</v>
      </c>
      <c r="B216" t="s">
        <v>610</v>
      </c>
      <c r="C216">
        <v>3597850</v>
      </c>
      <c r="D216" s="397" t="s">
        <v>120</v>
      </c>
      <c r="E216" s="399">
        <v>37142</v>
      </c>
      <c r="F216" t="s">
        <v>340</v>
      </c>
      <c r="G216" s="397">
        <v>20</v>
      </c>
    </row>
    <row r="217" spans="1:7" x14ac:dyDescent="0.2">
      <c r="A217" t="s">
        <v>611</v>
      </c>
      <c r="B217" t="s">
        <v>450</v>
      </c>
      <c r="C217">
        <v>2754207</v>
      </c>
      <c r="D217" s="397" t="s">
        <v>120</v>
      </c>
      <c r="E217" s="399">
        <v>28431</v>
      </c>
      <c r="F217" t="s">
        <v>340</v>
      </c>
      <c r="G217" s="397">
        <v>20</v>
      </c>
    </row>
    <row r="218" spans="1:7" x14ac:dyDescent="0.2">
      <c r="A218" t="s">
        <v>612</v>
      </c>
      <c r="B218" t="s">
        <v>613</v>
      </c>
      <c r="C218">
        <v>2874500</v>
      </c>
      <c r="D218" s="397" t="s">
        <v>120</v>
      </c>
      <c r="E218" s="399">
        <v>35821</v>
      </c>
      <c r="F218" t="s">
        <v>340</v>
      </c>
      <c r="G218" s="397">
        <v>20</v>
      </c>
    </row>
    <row r="219" spans="1:7" x14ac:dyDescent="0.2">
      <c r="A219" t="s">
        <v>614</v>
      </c>
      <c r="B219" t="s">
        <v>615</v>
      </c>
      <c r="C219">
        <v>3269055</v>
      </c>
      <c r="D219" s="397" t="s">
        <v>120</v>
      </c>
      <c r="E219" s="399">
        <v>37465</v>
      </c>
      <c r="F219" t="s">
        <v>340</v>
      </c>
      <c r="G219" s="397">
        <v>20</v>
      </c>
    </row>
    <row r="220" spans="1:7" x14ac:dyDescent="0.2">
      <c r="A220" t="s">
        <v>618</v>
      </c>
      <c r="B220" t="s">
        <v>619</v>
      </c>
      <c r="C220">
        <v>3697018</v>
      </c>
      <c r="D220" s="397" t="s">
        <v>120</v>
      </c>
      <c r="E220" s="399">
        <v>26457</v>
      </c>
      <c r="F220" t="s">
        <v>340</v>
      </c>
      <c r="G220" s="397">
        <v>20</v>
      </c>
    </row>
    <row r="221" spans="1:7" x14ac:dyDescent="0.2">
      <c r="A221" t="s">
        <v>621</v>
      </c>
      <c r="B221" t="s">
        <v>622</v>
      </c>
      <c r="C221">
        <v>3695371</v>
      </c>
      <c r="D221" s="397" t="s">
        <v>120</v>
      </c>
      <c r="E221" s="399">
        <v>21609</v>
      </c>
      <c r="F221" t="s">
        <v>340</v>
      </c>
      <c r="G221" s="397">
        <v>20</v>
      </c>
    </row>
    <row r="222" spans="1:7" x14ac:dyDescent="0.2">
      <c r="A222" t="s">
        <v>623</v>
      </c>
      <c r="B222" t="s">
        <v>624</v>
      </c>
      <c r="C222">
        <v>3479505</v>
      </c>
      <c r="D222" s="397" t="s">
        <v>120</v>
      </c>
      <c r="E222" s="399">
        <v>37236</v>
      </c>
      <c r="F222" t="s">
        <v>340</v>
      </c>
      <c r="G222" s="397">
        <v>20</v>
      </c>
    </row>
    <row r="223" spans="1:7" x14ac:dyDescent="0.2">
      <c r="A223" t="s">
        <v>261</v>
      </c>
      <c r="B223" t="s">
        <v>585</v>
      </c>
      <c r="C223">
        <v>3647108</v>
      </c>
      <c r="D223" s="397" t="s">
        <v>120</v>
      </c>
      <c r="E223" s="399">
        <v>37176</v>
      </c>
      <c r="F223" t="s">
        <v>340</v>
      </c>
      <c r="G223" s="397">
        <v>20</v>
      </c>
    </row>
    <row r="224" spans="1:7" x14ac:dyDescent="0.2">
      <c r="A224" t="s">
        <v>630</v>
      </c>
      <c r="B224" t="s">
        <v>631</v>
      </c>
      <c r="C224">
        <v>3565702</v>
      </c>
      <c r="D224" s="397" t="s">
        <v>120</v>
      </c>
      <c r="E224" s="399">
        <v>36927</v>
      </c>
      <c r="F224" t="s">
        <v>340</v>
      </c>
      <c r="G224" s="397">
        <v>20</v>
      </c>
    </row>
    <row r="225" spans="1:13" x14ac:dyDescent="0.2">
      <c r="A225" t="s">
        <v>634</v>
      </c>
      <c r="B225" t="s">
        <v>635</v>
      </c>
      <c r="C225">
        <v>3484806</v>
      </c>
      <c r="D225" s="397" t="s">
        <v>120</v>
      </c>
      <c r="E225" s="399">
        <v>37483</v>
      </c>
      <c r="F225" t="s">
        <v>340</v>
      </c>
      <c r="G225" s="397">
        <v>20</v>
      </c>
    </row>
    <row r="226" spans="1:13" x14ac:dyDescent="0.2">
      <c r="A226" t="s">
        <v>636</v>
      </c>
      <c r="B226" t="s">
        <v>467</v>
      </c>
      <c r="C226">
        <v>3400838</v>
      </c>
      <c r="D226" s="397" t="s">
        <v>120</v>
      </c>
      <c r="E226" s="399">
        <v>37609</v>
      </c>
      <c r="F226" t="s">
        <v>340</v>
      </c>
      <c r="G226" s="397">
        <v>20</v>
      </c>
    </row>
    <row r="227" spans="1:13" x14ac:dyDescent="0.2">
      <c r="A227" t="s">
        <v>217</v>
      </c>
      <c r="B227" t="s">
        <v>470</v>
      </c>
      <c r="C227">
        <v>3351985</v>
      </c>
      <c r="D227" s="397" t="s">
        <v>120</v>
      </c>
      <c r="E227" s="399">
        <v>36888</v>
      </c>
      <c r="F227" t="s">
        <v>340</v>
      </c>
      <c r="G227" s="397">
        <v>20</v>
      </c>
    </row>
    <row r="228" spans="1:13" x14ac:dyDescent="0.2">
      <c r="A228" t="s">
        <v>640</v>
      </c>
      <c r="B228" t="s">
        <v>641</v>
      </c>
      <c r="C228">
        <v>3438866</v>
      </c>
      <c r="D228" s="397" t="s">
        <v>120</v>
      </c>
      <c r="E228" s="399">
        <v>25831</v>
      </c>
      <c r="F228" t="s">
        <v>340</v>
      </c>
      <c r="G228" s="397">
        <v>20</v>
      </c>
    </row>
    <row r="229" spans="1:13" x14ac:dyDescent="0.2">
      <c r="A229" t="s">
        <v>647</v>
      </c>
      <c r="B229" t="s">
        <v>648</v>
      </c>
      <c r="C229">
        <v>2754262</v>
      </c>
      <c r="D229" s="397" t="s">
        <v>120</v>
      </c>
      <c r="E229" s="399">
        <v>19124</v>
      </c>
      <c r="F229" t="s">
        <v>340</v>
      </c>
      <c r="G229" s="397">
        <v>20</v>
      </c>
    </row>
    <row r="230" spans="1:13" x14ac:dyDescent="0.2">
      <c r="A230" t="s">
        <v>649</v>
      </c>
      <c r="B230" t="s">
        <v>650</v>
      </c>
      <c r="C230">
        <v>3569744</v>
      </c>
      <c r="D230" s="397" t="s">
        <v>120</v>
      </c>
      <c r="E230" s="399">
        <v>37198</v>
      </c>
      <c r="F230" t="s">
        <v>340</v>
      </c>
      <c r="G230" s="397">
        <v>20</v>
      </c>
    </row>
    <row r="231" spans="1:13" x14ac:dyDescent="0.2">
      <c r="A231" t="s">
        <v>651</v>
      </c>
      <c r="B231" t="s">
        <v>652</v>
      </c>
      <c r="C231">
        <v>3153387</v>
      </c>
      <c r="D231" s="397" t="s">
        <v>120</v>
      </c>
      <c r="E231" s="399">
        <v>21240</v>
      </c>
      <c r="F231" t="s">
        <v>340</v>
      </c>
      <c r="G231" s="397">
        <v>20</v>
      </c>
    </row>
    <row r="232" spans="1:13" x14ac:dyDescent="0.2">
      <c r="A232" t="s">
        <v>653</v>
      </c>
      <c r="B232" t="s">
        <v>380</v>
      </c>
      <c r="C232">
        <v>3664852</v>
      </c>
      <c r="D232" s="397" t="s">
        <v>120</v>
      </c>
      <c r="E232" s="399">
        <v>37609</v>
      </c>
      <c r="F232" t="s">
        <v>340</v>
      </c>
      <c r="G232" s="397">
        <v>20</v>
      </c>
    </row>
    <row r="233" spans="1:13" s="403" customFormat="1" ht="15" x14ac:dyDescent="0.25">
      <c r="A233" t="s">
        <v>572</v>
      </c>
      <c r="B233" t="s">
        <v>380</v>
      </c>
      <c r="C233">
        <v>3484818</v>
      </c>
      <c r="D233" s="397" t="s">
        <v>120</v>
      </c>
      <c r="E233" s="399">
        <v>36399</v>
      </c>
      <c r="F233" t="s">
        <v>340</v>
      </c>
      <c r="G233" s="397">
        <v>20</v>
      </c>
      <c r="H233"/>
      <c r="I233"/>
      <c r="J233"/>
      <c r="K233"/>
      <c r="L233"/>
      <c r="M233"/>
    </row>
    <row r="234" spans="1:13" x14ac:dyDescent="0.2">
      <c r="A234" t="s">
        <v>0</v>
      </c>
      <c r="B234" t="s">
        <v>655</v>
      </c>
      <c r="C234">
        <v>2754275</v>
      </c>
      <c r="D234" s="397" t="s">
        <v>120</v>
      </c>
      <c r="E234" s="399">
        <v>27453</v>
      </c>
      <c r="F234" t="s">
        <v>340</v>
      </c>
      <c r="G234" s="397">
        <v>20</v>
      </c>
    </row>
    <row r="235" spans="1:13" x14ac:dyDescent="0.2">
      <c r="A235" t="s">
        <v>656</v>
      </c>
      <c r="B235" t="s">
        <v>657</v>
      </c>
      <c r="C235">
        <v>3075495</v>
      </c>
      <c r="D235" s="397" t="s">
        <v>120</v>
      </c>
      <c r="E235" s="399">
        <v>36862</v>
      </c>
      <c r="F235" t="s">
        <v>340</v>
      </c>
      <c r="G235" s="397">
        <v>20</v>
      </c>
    </row>
    <row r="236" spans="1:13" x14ac:dyDescent="0.2">
      <c r="A236" t="s">
        <v>656</v>
      </c>
      <c r="B236" t="s">
        <v>502</v>
      </c>
      <c r="C236">
        <v>3126250</v>
      </c>
      <c r="D236" s="397" t="s">
        <v>120</v>
      </c>
      <c r="E236" s="399">
        <v>37458</v>
      </c>
      <c r="F236" t="s">
        <v>340</v>
      </c>
      <c r="G236" s="397">
        <v>20</v>
      </c>
    </row>
    <row r="237" spans="1:13" x14ac:dyDescent="0.2">
      <c r="A237" t="s">
        <v>175</v>
      </c>
      <c r="B237" t="s">
        <v>470</v>
      </c>
      <c r="C237">
        <v>3627829</v>
      </c>
      <c r="D237" s="397" t="s">
        <v>120</v>
      </c>
      <c r="E237" s="399">
        <v>36914</v>
      </c>
      <c r="F237" t="s">
        <v>340</v>
      </c>
      <c r="G237" s="397">
        <v>20</v>
      </c>
    </row>
    <row r="238" spans="1:13" x14ac:dyDescent="0.2">
      <c r="A238" t="s">
        <v>659</v>
      </c>
      <c r="B238" t="s">
        <v>660</v>
      </c>
      <c r="C238">
        <v>3700591</v>
      </c>
      <c r="D238" s="397" t="s">
        <v>120</v>
      </c>
      <c r="E238" s="399">
        <v>37586</v>
      </c>
      <c r="F238" t="s">
        <v>340</v>
      </c>
      <c r="G238" s="397">
        <v>20</v>
      </c>
    </row>
    <row r="239" spans="1:13" x14ac:dyDescent="0.2">
      <c r="A239" t="s">
        <v>661</v>
      </c>
      <c r="B239" t="s">
        <v>493</v>
      </c>
      <c r="C239">
        <v>3569745</v>
      </c>
      <c r="D239" s="397" t="s">
        <v>120</v>
      </c>
      <c r="E239" s="399">
        <v>37194</v>
      </c>
      <c r="F239" t="s">
        <v>340</v>
      </c>
      <c r="G239" s="397">
        <v>20</v>
      </c>
    </row>
    <row r="240" spans="1:13" x14ac:dyDescent="0.2">
      <c r="A240" t="s">
        <v>129</v>
      </c>
      <c r="B240" t="s">
        <v>667</v>
      </c>
      <c r="C240">
        <v>3542597</v>
      </c>
      <c r="D240" s="397" t="s">
        <v>120</v>
      </c>
      <c r="E240" s="399">
        <v>24780</v>
      </c>
      <c r="F240" t="s">
        <v>340</v>
      </c>
      <c r="G240" s="397">
        <v>20</v>
      </c>
    </row>
    <row r="241" spans="1:7" x14ac:dyDescent="0.2">
      <c r="A241" t="s">
        <v>669</v>
      </c>
      <c r="B241" t="s">
        <v>670</v>
      </c>
      <c r="C241">
        <v>3153395</v>
      </c>
      <c r="D241" s="397" t="s">
        <v>120</v>
      </c>
      <c r="E241" s="399">
        <v>37731</v>
      </c>
      <c r="F241" t="s">
        <v>340</v>
      </c>
      <c r="G241" s="397">
        <v>20</v>
      </c>
    </row>
    <row r="242" spans="1:7" x14ac:dyDescent="0.2">
      <c r="A242" t="s">
        <v>669</v>
      </c>
      <c r="B242" t="s">
        <v>671</v>
      </c>
      <c r="C242">
        <v>3153394</v>
      </c>
      <c r="D242" s="397" t="s">
        <v>120</v>
      </c>
      <c r="E242" s="399">
        <v>36025</v>
      </c>
      <c r="F242" t="s">
        <v>340</v>
      </c>
      <c r="G242" s="397">
        <v>20</v>
      </c>
    </row>
    <row r="243" spans="1:7" x14ac:dyDescent="0.2">
      <c r="A243" t="s">
        <v>669</v>
      </c>
      <c r="B243" t="s">
        <v>431</v>
      </c>
      <c r="C243">
        <v>3542595</v>
      </c>
      <c r="D243" s="397" t="s">
        <v>120</v>
      </c>
      <c r="E243" s="399">
        <v>26024</v>
      </c>
      <c r="F243" t="s">
        <v>340</v>
      </c>
      <c r="G243" s="397">
        <v>20</v>
      </c>
    </row>
    <row r="244" spans="1:7" x14ac:dyDescent="0.2">
      <c r="A244" t="s">
        <v>673</v>
      </c>
      <c r="B244" t="s">
        <v>675</v>
      </c>
      <c r="C244">
        <v>3473670</v>
      </c>
      <c r="D244" s="397" t="s">
        <v>120</v>
      </c>
      <c r="E244" s="399">
        <v>26292</v>
      </c>
      <c r="F244" t="s">
        <v>340</v>
      </c>
      <c r="G244" s="397">
        <v>20</v>
      </c>
    </row>
    <row r="245" spans="1:7" x14ac:dyDescent="0.2">
      <c r="A245" t="s">
        <v>676</v>
      </c>
      <c r="B245" t="s">
        <v>604</v>
      </c>
      <c r="C245">
        <v>3254080</v>
      </c>
      <c r="D245" s="397" t="s">
        <v>120</v>
      </c>
      <c r="E245" s="399">
        <v>36788</v>
      </c>
      <c r="F245" t="s">
        <v>340</v>
      </c>
      <c r="G245" s="397">
        <v>20</v>
      </c>
    </row>
    <row r="246" spans="1:7" x14ac:dyDescent="0.2">
      <c r="A246" t="s">
        <v>678</v>
      </c>
      <c r="B246" t="s">
        <v>679</v>
      </c>
      <c r="C246">
        <v>2916483</v>
      </c>
      <c r="D246" s="397" t="s">
        <v>120</v>
      </c>
      <c r="E246" s="399">
        <v>36920</v>
      </c>
      <c r="F246" t="s">
        <v>340</v>
      </c>
      <c r="G246" s="397">
        <v>20</v>
      </c>
    </row>
    <row r="247" spans="1:7" x14ac:dyDescent="0.2">
      <c r="A247" t="s">
        <v>140</v>
      </c>
      <c r="B247" t="s">
        <v>392</v>
      </c>
      <c r="C247">
        <v>3145715</v>
      </c>
      <c r="D247" s="397" t="s">
        <v>120</v>
      </c>
      <c r="E247" s="399">
        <v>33937</v>
      </c>
      <c r="F247" t="s">
        <v>340</v>
      </c>
      <c r="G247" s="397">
        <v>20</v>
      </c>
    </row>
    <row r="248" spans="1:7" x14ac:dyDescent="0.2">
      <c r="A248" t="s">
        <v>681</v>
      </c>
      <c r="B248" t="s">
        <v>682</v>
      </c>
      <c r="C248">
        <v>3575608</v>
      </c>
      <c r="D248" s="397" t="s">
        <v>120</v>
      </c>
      <c r="E248" s="399">
        <v>37562</v>
      </c>
      <c r="F248" t="s">
        <v>340</v>
      </c>
      <c r="G248" s="397">
        <v>20</v>
      </c>
    </row>
    <row r="249" spans="1:7" x14ac:dyDescent="0.2">
      <c r="A249" t="s">
        <v>683</v>
      </c>
      <c r="B249" t="s">
        <v>684</v>
      </c>
      <c r="C249">
        <v>2754314</v>
      </c>
      <c r="D249" s="397" t="s">
        <v>120</v>
      </c>
      <c r="E249" s="399">
        <v>19519</v>
      </c>
      <c r="F249" t="s">
        <v>340</v>
      </c>
      <c r="G249" s="397">
        <v>20</v>
      </c>
    </row>
    <row r="250" spans="1:7" x14ac:dyDescent="0.2">
      <c r="A250" t="s">
        <v>686</v>
      </c>
      <c r="B250" t="s">
        <v>688</v>
      </c>
      <c r="C250">
        <v>3361897</v>
      </c>
      <c r="D250" s="397" t="s">
        <v>120</v>
      </c>
      <c r="E250" s="399">
        <v>25665</v>
      </c>
      <c r="F250" t="s">
        <v>340</v>
      </c>
      <c r="G250" s="397">
        <v>20</v>
      </c>
    </row>
    <row r="251" spans="1:7" x14ac:dyDescent="0.2">
      <c r="A251" t="s">
        <v>248</v>
      </c>
      <c r="B251" t="s">
        <v>691</v>
      </c>
      <c r="C251">
        <v>3632075</v>
      </c>
      <c r="D251" s="397" t="s">
        <v>120</v>
      </c>
      <c r="E251" s="399">
        <v>28113</v>
      </c>
      <c r="F251" t="s">
        <v>340</v>
      </c>
      <c r="G251" s="397">
        <v>20</v>
      </c>
    </row>
    <row r="252" spans="1:7" x14ac:dyDescent="0.2">
      <c r="A252" t="s">
        <v>694</v>
      </c>
      <c r="B252" t="s">
        <v>695</v>
      </c>
      <c r="C252">
        <v>2971663</v>
      </c>
      <c r="D252" s="397" t="s">
        <v>120</v>
      </c>
      <c r="E252" s="399">
        <v>22539</v>
      </c>
      <c r="F252" t="s">
        <v>340</v>
      </c>
      <c r="G252" s="397">
        <v>20</v>
      </c>
    </row>
    <row r="253" spans="1:7" x14ac:dyDescent="0.2">
      <c r="A253" t="s">
        <v>696</v>
      </c>
      <c r="B253" t="s">
        <v>697</v>
      </c>
      <c r="C253">
        <v>2874574</v>
      </c>
      <c r="D253" s="397" t="s">
        <v>120</v>
      </c>
      <c r="E253" s="399">
        <v>36498</v>
      </c>
      <c r="F253" t="s">
        <v>340</v>
      </c>
      <c r="G253" s="397">
        <v>20</v>
      </c>
    </row>
    <row r="254" spans="1:7" x14ac:dyDescent="0.2">
      <c r="A254" t="s">
        <v>698</v>
      </c>
      <c r="B254" t="s">
        <v>699</v>
      </c>
      <c r="C254">
        <v>3576873</v>
      </c>
      <c r="D254" s="397" t="s">
        <v>120</v>
      </c>
      <c r="E254" s="399">
        <v>37160</v>
      </c>
      <c r="F254" t="s">
        <v>340</v>
      </c>
      <c r="G254" s="397">
        <v>20</v>
      </c>
    </row>
    <row r="255" spans="1:7" x14ac:dyDescent="0.2">
      <c r="A255" t="s">
        <v>607</v>
      </c>
      <c r="B255" t="s">
        <v>608</v>
      </c>
      <c r="C255">
        <v>3153382</v>
      </c>
      <c r="D255" s="397" t="s">
        <v>90</v>
      </c>
      <c r="E255" s="399">
        <v>36826</v>
      </c>
      <c r="F255" t="s">
        <v>340</v>
      </c>
      <c r="G255" s="397">
        <v>20</v>
      </c>
    </row>
    <row r="256" spans="1:7" x14ac:dyDescent="0.2">
      <c r="A256" t="s">
        <v>609</v>
      </c>
      <c r="B256" t="s">
        <v>1</v>
      </c>
      <c r="C256">
        <v>3692946</v>
      </c>
      <c r="D256" s="397" t="s">
        <v>90</v>
      </c>
      <c r="E256" s="399">
        <v>36621</v>
      </c>
      <c r="F256" t="s">
        <v>340</v>
      </c>
      <c r="G256" s="397">
        <v>20</v>
      </c>
    </row>
    <row r="257" spans="1:13" x14ac:dyDescent="0.2">
      <c r="A257" t="s">
        <v>616</v>
      </c>
      <c r="B257" t="s">
        <v>587</v>
      </c>
      <c r="C257">
        <v>3356790</v>
      </c>
      <c r="D257" s="397" t="s">
        <v>90</v>
      </c>
      <c r="E257" s="399">
        <v>24958</v>
      </c>
      <c r="F257" t="s">
        <v>340</v>
      </c>
      <c r="G257" s="397">
        <v>20</v>
      </c>
    </row>
    <row r="258" spans="1:13" x14ac:dyDescent="0.2">
      <c r="A258" t="s">
        <v>617</v>
      </c>
      <c r="B258" t="s">
        <v>447</v>
      </c>
      <c r="C258">
        <v>3014591</v>
      </c>
      <c r="D258" s="397" t="s">
        <v>90</v>
      </c>
      <c r="E258" s="399">
        <v>26351</v>
      </c>
      <c r="F258" t="s">
        <v>340</v>
      </c>
      <c r="G258" s="397">
        <v>20</v>
      </c>
    </row>
    <row r="259" spans="1:13" x14ac:dyDescent="0.2">
      <c r="A259" t="s">
        <v>617</v>
      </c>
      <c r="B259" t="s">
        <v>131</v>
      </c>
      <c r="C259">
        <v>3014592</v>
      </c>
      <c r="D259" s="397" t="s">
        <v>90</v>
      </c>
      <c r="E259" s="399">
        <v>37029</v>
      </c>
      <c r="F259" t="s">
        <v>340</v>
      </c>
      <c r="G259" s="397">
        <v>20</v>
      </c>
    </row>
    <row r="260" spans="1:13" x14ac:dyDescent="0.2">
      <c r="A260" t="s">
        <v>620</v>
      </c>
      <c r="B260" t="s">
        <v>127</v>
      </c>
      <c r="C260">
        <v>3700593</v>
      </c>
      <c r="D260" s="397" t="s">
        <v>90</v>
      </c>
      <c r="E260" s="399">
        <v>37512</v>
      </c>
      <c r="F260" t="s">
        <v>340</v>
      </c>
      <c r="G260" s="397">
        <v>20</v>
      </c>
    </row>
    <row r="261" spans="1:13" x14ac:dyDescent="0.2">
      <c r="A261" t="s">
        <v>621</v>
      </c>
      <c r="B261" t="s">
        <v>352</v>
      </c>
      <c r="C261">
        <v>3660146</v>
      </c>
      <c r="D261" s="397" t="s">
        <v>90</v>
      </c>
      <c r="E261" s="399">
        <v>17373</v>
      </c>
      <c r="F261" t="s">
        <v>340</v>
      </c>
      <c r="G261" s="397">
        <v>20</v>
      </c>
    </row>
    <row r="262" spans="1:13" x14ac:dyDescent="0.2">
      <c r="A262" t="s">
        <v>625</v>
      </c>
      <c r="B262" t="s">
        <v>189</v>
      </c>
      <c r="C262">
        <v>3787207</v>
      </c>
      <c r="D262" s="397" t="s">
        <v>90</v>
      </c>
      <c r="E262" s="399">
        <v>37746</v>
      </c>
      <c r="F262" t="s">
        <v>340</v>
      </c>
      <c r="G262" s="397">
        <v>20</v>
      </c>
    </row>
    <row r="263" spans="1:13" x14ac:dyDescent="0.2">
      <c r="A263" t="s">
        <v>626</v>
      </c>
      <c r="B263" t="s">
        <v>509</v>
      </c>
      <c r="C263">
        <v>2754218</v>
      </c>
      <c r="D263" s="397" t="s">
        <v>90</v>
      </c>
      <c r="E263" s="399">
        <v>20299</v>
      </c>
      <c r="F263" t="s">
        <v>340</v>
      </c>
      <c r="G263" s="397">
        <v>20</v>
      </c>
    </row>
    <row r="264" spans="1:13" ht="15" x14ac:dyDescent="0.25">
      <c r="A264" s="16" t="s">
        <v>627</v>
      </c>
      <c r="B264" s="16" t="s">
        <v>579</v>
      </c>
      <c r="C264" s="16">
        <v>3793396</v>
      </c>
      <c r="D264" s="400" t="s">
        <v>90</v>
      </c>
      <c r="E264" s="401">
        <v>36892</v>
      </c>
      <c r="F264" s="16" t="s">
        <v>340</v>
      </c>
      <c r="G264" s="400">
        <v>20</v>
      </c>
      <c r="H264" s="16"/>
      <c r="I264" s="16"/>
      <c r="J264" s="16"/>
      <c r="K264" s="16"/>
      <c r="L264" s="16"/>
      <c r="M264" s="402"/>
    </row>
    <row r="265" spans="1:13" x14ac:dyDescent="0.2">
      <c r="A265" t="s">
        <v>628</v>
      </c>
      <c r="B265" t="s">
        <v>629</v>
      </c>
      <c r="C265">
        <v>3544803</v>
      </c>
      <c r="D265" s="397" t="s">
        <v>90</v>
      </c>
      <c r="E265" s="399">
        <v>30866</v>
      </c>
      <c r="F265" t="s">
        <v>340</v>
      </c>
      <c r="G265" s="397">
        <v>20</v>
      </c>
    </row>
    <row r="266" spans="1:13" x14ac:dyDescent="0.2">
      <c r="A266" t="s">
        <v>632</v>
      </c>
      <c r="B266" t="s">
        <v>633</v>
      </c>
      <c r="C266">
        <v>2754228</v>
      </c>
      <c r="D266" s="397" t="s">
        <v>90</v>
      </c>
      <c r="E266" s="399">
        <v>30959</v>
      </c>
      <c r="F266" t="s">
        <v>340</v>
      </c>
      <c r="G266" s="397">
        <v>20</v>
      </c>
    </row>
    <row r="267" spans="1:13" x14ac:dyDescent="0.2">
      <c r="A267" t="s">
        <v>249</v>
      </c>
      <c r="B267" t="s">
        <v>529</v>
      </c>
      <c r="C267">
        <v>2754233</v>
      </c>
      <c r="D267" s="397" t="s">
        <v>90</v>
      </c>
      <c r="E267" s="399">
        <v>15526</v>
      </c>
      <c r="F267" t="s">
        <v>340</v>
      </c>
      <c r="G267" s="397">
        <v>20</v>
      </c>
    </row>
    <row r="268" spans="1:13" x14ac:dyDescent="0.2">
      <c r="A268" t="s">
        <v>637</v>
      </c>
      <c r="B268" t="s">
        <v>354</v>
      </c>
      <c r="C268">
        <v>3347645</v>
      </c>
      <c r="D268" s="397" t="s">
        <v>90</v>
      </c>
      <c r="E268" s="399">
        <v>19156</v>
      </c>
      <c r="F268" t="s">
        <v>340</v>
      </c>
      <c r="G268" s="397">
        <v>20</v>
      </c>
    </row>
    <row r="269" spans="1:13" x14ac:dyDescent="0.2">
      <c r="A269" t="s">
        <v>217</v>
      </c>
      <c r="B269" t="s">
        <v>427</v>
      </c>
      <c r="C269">
        <v>3543709</v>
      </c>
      <c r="D269" s="397" t="s">
        <v>90</v>
      </c>
      <c r="E269" s="399">
        <v>26310</v>
      </c>
      <c r="F269" t="s">
        <v>340</v>
      </c>
      <c r="G269" s="397">
        <v>20</v>
      </c>
    </row>
    <row r="270" spans="1:13" x14ac:dyDescent="0.2">
      <c r="A270" t="s">
        <v>638</v>
      </c>
      <c r="B270" t="s">
        <v>639</v>
      </c>
      <c r="C270">
        <v>3569748</v>
      </c>
      <c r="D270" s="397" t="s">
        <v>90</v>
      </c>
      <c r="E270" s="399">
        <v>37268</v>
      </c>
      <c r="F270" t="s">
        <v>340</v>
      </c>
      <c r="G270" s="397">
        <v>20</v>
      </c>
    </row>
    <row r="271" spans="1:13" x14ac:dyDescent="0.2">
      <c r="A271" t="s">
        <v>126</v>
      </c>
      <c r="B271" t="s">
        <v>427</v>
      </c>
      <c r="C271">
        <v>3592430</v>
      </c>
      <c r="D271" s="397" t="s">
        <v>90</v>
      </c>
      <c r="E271" s="399">
        <v>33180</v>
      </c>
      <c r="F271" t="s">
        <v>340</v>
      </c>
      <c r="G271" s="397">
        <v>20</v>
      </c>
    </row>
    <row r="272" spans="1:13" x14ac:dyDescent="0.2">
      <c r="A272" t="s">
        <v>640</v>
      </c>
      <c r="B272" t="s">
        <v>357</v>
      </c>
      <c r="C272">
        <v>3241939</v>
      </c>
      <c r="D272" s="397" t="s">
        <v>90</v>
      </c>
      <c r="E272" s="399">
        <v>26103</v>
      </c>
      <c r="F272" t="s">
        <v>340</v>
      </c>
      <c r="G272" s="397">
        <v>20</v>
      </c>
    </row>
    <row r="273" spans="1:7" x14ac:dyDescent="0.2">
      <c r="A273" t="s">
        <v>642</v>
      </c>
      <c r="B273" t="s">
        <v>393</v>
      </c>
      <c r="C273">
        <v>3290540</v>
      </c>
      <c r="D273" s="397" t="s">
        <v>90</v>
      </c>
      <c r="E273" s="399">
        <v>28424</v>
      </c>
      <c r="F273" t="s">
        <v>340</v>
      </c>
      <c r="G273" s="397">
        <v>20</v>
      </c>
    </row>
    <row r="274" spans="1:7" x14ac:dyDescent="0.2">
      <c r="A274" t="s">
        <v>643</v>
      </c>
      <c r="B274" t="s">
        <v>538</v>
      </c>
      <c r="C274">
        <v>3673927</v>
      </c>
      <c r="D274" s="397" t="s">
        <v>90</v>
      </c>
      <c r="E274" s="399">
        <v>37658</v>
      </c>
      <c r="F274" t="s">
        <v>340</v>
      </c>
      <c r="G274" s="397">
        <v>20</v>
      </c>
    </row>
    <row r="275" spans="1:7" x14ac:dyDescent="0.2">
      <c r="A275" t="s">
        <v>246</v>
      </c>
      <c r="B275" t="s">
        <v>1</v>
      </c>
      <c r="C275">
        <v>3372030</v>
      </c>
      <c r="D275" s="397" t="s">
        <v>90</v>
      </c>
      <c r="E275" s="399">
        <v>30214</v>
      </c>
      <c r="F275" t="s">
        <v>340</v>
      </c>
      <c r="G275" s="397">
        <v>20</v>
      </c>
    </row>
    <row r="276" spans="1:7" x14ac:dyDescent="0.2">
      <c r="A276" t="s">
        <v>644</v>
      </c>
      <c r="B276" t="s">
        <v>1</v>
      </c>
      <c r="C276">
        <v>3278805</v>
      </c>
      <c r="D276" s="397" t="s">
        <v>90</v>
      </c>
      <c r="E276" s="399">
        <v>36474</v>
      </c>
      <c r="F276" t="s">
        <v>340</v>
      </c>
      <c r="G276" s="397">
        <v>20</v>
      </c>
    </row>
    <row r="277" spans="1:7" x14ac:dyDescent="0.2">
      <c r="A277" t="s">
        <v>284</v>
      </c>
      <c r="B277" t="s">
        <v>476</v>
      </c>
      <c r="C277">
        <v>3126233</v>
      </c>
      <c r="D277" s="397" t="s">
        <v>90</v>
      </c>
      <c r="E277" s="399">
        <v>37305</v>
      </c>
      <c r="F277" t="s">
        <v>340</v>
      </c>
      <c r="G277" s="397">
        <v>20</v>
      </c>
    </row>
    <row r="278" spans="1:7" x14ac:dyDescent="0.2">
      <c r="A278" t="s">
        <v>479</v>
      </c>
      <c r="B278" t="s">
        <v>645</v>
      </c>
      <c r="C278">
        <v>3673568</v>
      </c>
      <c r="D278" s="397" t="s">
        <v>90</v>
      </c>
      <c r="E278" s="399">
        <v>36382</v>
      </c>
      <c r="F278" t="s">
        <v>340</v>
      </c>
      <c r="G278" s="397">
        <v>20</v>
      </c>
    </row>
    <row r="279" spans="1:7" x14ac:dyDescent="0.2">
      <c r="A279" t="s">
        <v>174</v>
      </c>
      <c r="B279" t="s">
        <v>646</v>
      </c>
      <c r="C279">
        <v>3498085</v>
      </c>
      <c r="D279" s="397" t="s">
        <v>90</v>
      </c>
      <c r="E279" s="399">
        <v>37077</v>
      </c>
      <c r="F279" t="s">
        <v>340</v>
      </c>
      <c r="G279" s="397">
        <v>20</v>
      </c>
    </row>
    <row r="280" spans="1:7" x14ac:dyDescent="0.2">
      <c r="A280" t="s">
        <v>187</v>
      </c>
      <c r="B280" t="s">
        <v>608</v>
      </c>
      <c r="C280">
        <v>3400828</v>
      </c>
      <c r="D280" s="397" t="s">
        <v>90</v>
      </c>
      <c r="E280" s="399">
        <v>36216</v>
      </c>
      <c r="F280" t="s">
        <v>340</v>
      </c>
      <c r="G280" s="397">
        <v>20</v>
      </c>
    </row>
    <row r="281" spans="1:7" x14ac:dyDescent="0.2">
      <c r="A281" t="s">
        <v>651</v>
      </c>
      <c r="B281" t="s">
        <v>217</v>
      </c>
      <c r="C281">
        <v>2754266</v>
      </c>
      <c r="D281" s="397" t="s">
        <v>90</v>
      </c>
      <c r="E281" s="399">
        <v>20460</v>
      </c>
      <c r="F281" t="s">
        <v>340</v>
      </c>
      <c r="G281" s="397">
        <v>20</v>
      </c>
    </row>
    <row r="282" spans="1:7" x14ac:dyDescent="0.2">
      <c r="A282" t="s">
        <v>653</v>
      </c>
      <c r="B282" t="s">
        <v>447</v>
      </c>
      <c r="C282">
        <v>3613911</v>
      </c>
      <c r="D282" s="397" t="s">
        <v>90</v>
      </c>
      <c r="E282" s="399">
        <v>36759</v>
      </c>
      <c r="F282" t="s">
        <v>340</v>
      </c>
      <c r="G282" s="397">
        <v>20</v>
      </c>
    </row>
    <row r="283" spans="1:7" x14ac:dyDescent="0.2">
      <c r="A283" t="s">
        <v>654</v>
      </c>
      <c r="B283" t="s">
        <v>365</v>
      </c>
      <c r="C283">
        <v>2754273</v>
      </c>
      <c r="D283" s="397" t="s">
        <v>90</v>
      </c>
      <c r="E283" s="399">
        <v>20017</v>
      </c>
      <c r="F283" t="s">
        <v>340</v>
      </c>
      <c r="G283" s="397">
        <v>20</v>
      </c>
    </row>
    <row r="284" spans="1:7" x14ac:dyDescent="0.2">
      <c r="A284" t="s">
        <v>243</v>
      </c>
      <c r="B284" t="s">
        <v>639</v>
      </c>
      <c r="C284">
        <v>3664856</v>
      </c>
      <c r="D284" s="397" t="s">
        <v>90</v>
      </c>
      <c r="E284" s="399">
        <v>37234</v>
      </c>
      <c r="F284" t="s">
        <v>340</v>
      </c>
      <c r="G284" s="397">
        <v>20</v>
      </c>
    </row>
    <row r="285" spans="1:7" x14ac:dyDescent="0.2">
      <c r="A285" t="s">
        <v>658</v>
      </c>
      <c r="B285" t="s">
        <v>361</v>
      </c>
      <c r="C285">
        <v>2685688</v>
      </c>
      <c r="D285" s="397" t="s">
        <v>90</v>
      </c>
      <c r="E285" s="399">
        <v>21160</v>
      </c>
      <c r="F285" t="s">
        <v>340</v>
      </c>
      <c r="G285" s="397">
        <v>20</v>
      </c>
    </row>
    <row r="286" spans="1:7" x14ac:dyDescent="0.2">
      <c r="A286" t="s">
        <v>128</v>
      </c>
      <c r="B286" t="s">
        <v>662</v>
      </c>
      <c r="C286">
        <v>3583975</v>
      </c>
      <c r="D286" s="397" t="s">
        <v>90</v>
      </c>
      <c r="E286" s="399">
        <v>25222</v>
      </c>
      <c r="F286" t="s">
        <v>340</v>
      </c>
      <c r="G286" s="397">
        <v>20</v>
      </c>
    </row>
    <row r="287" spans="1:7" x14ac:dyDescent="0.2">
      <c r="A287" t="s">
        <v>663</v>
      </c>
      <c r="B287" t="s">
        <v>361</v>
      </c>
      <c r="C287">
        <v>3479511</v>
      </c>
      <c r="D287" s="397" t="s">
        <v>90</v>
      </c>
      <c r="E287" s="399">
        <v>36575</v>
      </c>
      <c r="F287" t="s">
        <v>340</v>
      </c>
      <c r="G287" s="397">
        <v>20</v>
      </c>
    </row>
    <row r="288" spans="1:7" x14ac:dyDescent="0.2">
      <c r="A288" t="s">
        <v>664</v>
      </c>
      <c r="B288" t="s">
        <v>665</v>
      </c>
      <c r="C288">
        <v>2904032</v>
      </c>
      <c r="D288" s="397" t="s">
        <v>90</v>
      </c>
      <c r="E288" s="399">
        <v>35927</v>
      </c>
      <c r="F288" t="s">
        <v>340</v>
      </c>
      <c r="G288" s="397">
        <v>20</v>
      </c>
    </row>
    <row r="289" spans="1:7" x14ac:dyDescent="0.2">
      <c r="A289" t="s">
        <v>152</v>
      </c>
      <c r="B289" t="s">
        <v>216</v>
      </c>
      <c r="C289">
        <v>3276968</v>
      </c>
      <c r="D289" s="397" t="s">
        <v>90</v>
      </c>
      <c r="E289" s="399">
        <v>35879</v>
      </c>
      <c r="F289" t="s">
        <v>340</v>
      </c>
      <c r="G289" s="397">
        <v>20</v>
      </c>
    </row>
    <row r="290" spans="1:7" x14ac:dyDescent="0.2">
      <c r="A290" t="s">
        <v>666</v>
      </c>
      <c r="B290" t="s">
        <v>10</v>
      </c>
      <c r="C290">
        <v>2754301</v>
      </c>
      <c r="D290" s="397" t="s">
        <v>90</v>
      </c>
      <c r="E290" s="399">
        <v>30713</v>
      </c>
      <c r="F290" t="s">
        <v>340</v>
      </c>
      <c r="G290" s="397">
        <v>20</v>
      </c>
    </row>
    <row r="291" spans="1:7" x14ac:dyDescent="0.2">
      <c r="A291" t="s">
        <v>668</v>
      </c>
      <c r="B291" t="s">
        <v>538</v>
      </c>
      <c r="C291">
        <v>3664860</v>
      </c>
      <c r="D291" s="397" t="s">
        <v>90</v>
      </c>
      <c r="E291" s="399">
        <v>37300</v>
      </c>
      <c r="F291" t="s">
        <v>340</v>
      </c>
      <c r="G291" s="397">
        <v>20</v>
      </c>
    </row>
    <row r="292" spans="1:7" x14ac:dyDescent="0.2">
      <c r="A292" t="s">
        <v>669</v>
      </c>
      <c r="B292" t="s">
        <v>672</v>
      </c>
      <c r="C292">
        <v>2754309</v>
      </c>
      <c r="D292" s="397" t="s">
        <v>90</v>
      </c>
      <c r="E292" s="399">
        <v>14725</v>
      </c>
      <c r="F292" t="s">
        <v>340</v>
      </c>
      <c r="G292" s="397">
        <v>20</v>
      </c>
    </row>
    <row r="293" spans="1:7" x14ac:dyDescent="0.2">
      <c r="A293" t="s">
        <v>673</v>
      </c>
      <c r="B293" t="s">
        <v>674</v>
      </c>
      <c r="C293">
        <v>3361896</v>
      </c>
      <c r="D293" s="397" t="s">
        <v>90</v>
      </c>
      <c r="E293" s="399">
        <v>37679</v>
      </c>
      <c r="F293" t="s">
        <v>340</v>
      </c>
      <c r="G293" s="397">
        <v>20</v>
      </c>
    </row>
    <row r="294" spans="1:7" x14ac:dyDescent="0.2">
      <c r="A294" t="s">
        <v>673</v>
      </c>
      <c r="B294" t="s">
        <v>509</v>
      </c>
      <c r="C294">
        <v>2725140</v>
      </c>
      <c r="D294" s="397" t="s">
        <v>90</v>
      </c>
      <c r="E294" s="399">
        <v>21177</v>
      </c>
      <c r="F294" t="s">
        <v>340</v>
      </c>
      <c r="G294" s="397">
        <v>20</v>
      </c>
    </row>
    <row r="295" spans="1:7" x14ac:dyDescent="0.2">
      <c r="A295" t="s">
        <v>676</v>
      </c>
      <c r="B295" t="s">
        <v>677</v>
      </c>
      <c r="C295">
        <v>3261568</v>
      </c>
      <c r="D295" s="397" t="s">
        <v>90</v>
      </c>
      <c r="E295" s="399">
        <v>37432</v>
      </c>
      <c r="F295" t="s">
        <v>340</v>
      </c>
      <c r="G295" s="397">
        <v>20</v>
      </c>
    </row>
    <row r="296" spans="1:7" x14ac:dyDescent="0.2">
      <c r="A296" t="s">
        <v>680</v>
      </c>
      <c r="B296" t="s">
        <v>10</v>
      </c>
      <c r="C296">
        <v>3227590</v>
      </c>
      <c r="D296" s="397" t="s">
        <v>90</v>
      </c>
      <c r="E296" s="399">
        <v>37560</v>
      </c>
      <c r="F296" t="s">
        <v>340</v>
      </c>
      <c r="G296" s="397">
        <v>20</v>
      </c>
    </row>
    <row r="297" spans="1:7" x14ac:dyDescent="0.2">
      <c r="A297" t="s">
        <v>262</v>
      </c>
      <c r="B297" t="s">
        <v>10</v>
      </c>
      <c r="C297">
        <v>3261574</v>
      </c>
      <c r="D297" s="397" t="s">
        <v>90</v>
      </c>
      <c r="E297" s="399">
        <v>36448</v>
      </c>
      <c r="F297" t="s">
        <v>340</v>
      </c>
      <c r="G297" s="397">
        <v>20</v>
      </c>
    </row>
    <row r="298" spans="1:7" x14ac:dyDescent="0.2">
      <c r="A298" t="s">
        <v>140</v>
      </c>
      <c r="B298" t="s">
        <v>361</v>
      </c>
      <c r="C298">
        <v>2754313</v>
      </c>
      <c r="D298" s="397" t="s">
        <v>90</v>
      </c>
      <c r="E298" s="399">
        <v>21340</v>
      </c>
      <c r="F298" t="s">
        <v>340</v>
      </c>
      <c r="G298" s="397">
        <v>20</v>
      </c>
    </row>
    <row r="299" spans="1:7" x14ac:dyDescent="0.2">
      <c r="A299" t="s">
        <v>140</v>
      </c>
      <c r="B299" t="s">
        <v>361</v>
      </c>
      <c r="C299">
        <v>3005349</v>
      </c>
      <c r="D299" s="397" t="s">
        <v>90</v>
      </c>
      <c r="E299" s="399">
        <v>27290</v>
      </c>
      <c r="F299" t="s">
        <v>340</v>
      </c>
      <c r="G299" s="397">
        <v>20</v>
      </c>
    </row>
    <row r="300" spans="1:7" x14ac:dyDescent="0.2">
      <c r="A300" t="s">
        <v>166</v>
      </c>
      <c r="B300" t="s">
        <v>454</v>
      </c>
      <c r="C300">
        <v>3773058</v>
      </c>
      <c r="D300" s="397" t="s">
        <v>90</v>
      </c>
      <c r="E300" s="399">
        <v>35310</v>
      </c>
      <c r="F300" t="s">
        <v>340</v>
      </c>
      <c r="G300" s="397">
        <v>20</v>
      </c>
    </row>
    <row r="301" spans="1:7" x14ac:dyDescent="0.2">
      <c r="A301" t="s">
        <v>136</v>
      </c>
      <c r="B301" t="s">
        <v>685</v>
      </c>
      <c r="C301">
        <v>2746561</v>
      </c>
      <c r="D301" s="397" t="s">
        <v>90</v>
      </c>
      <c r="E301" s="399">
        <v>26349</v>
      </c>
      <c r="F301" t="s">
        <v>340</v>
      </c>
      <c r="G301" s="397">
        <v>20</v>
      </c>
    </row>
    <row r="302" spans="1:7" x14ac:dyDescent="0.2">
      <c r="A302" t="s">
        <v>686</v>
      </c>
      <c r="B302" t="s">
        <v>687</v>
      </c>
      <c r="C302">
        <v>3257052</v>
      </c>
      <c r="D302" s="397" t="s">
        <v>90</v>
      </c>
      <c r="E302" s="399">
        <v>36917</v>
      </c>
      <c r="F302" t="s">
        <v>340</v>
      </c>
      <c r="G302" s="397">
        <v>20</v>
      </c>
    </row>
    <row r="303" spans="1:7" x14ac:dyDescent="0.2">
      <c r="A303" t="s">
        <v>689</v>
      </c>
      <c r="B303" t="s">
        <v>354</v>
      </c>
      <c r="C303">
        <v>2754317</v>
      </c>
      <c r="D303" s="397" t="s">
        <v>90</v>
      </c>
      <c r="E303" s="399">
        <v>16560</v>
      </c>
      <c r="F303" t="s">
        <v>340</v>
      </c>
      <c r="G303" s="397">
        <v>20</v>
      </c>
    </row>
    <row r="304" spans="1:7" x14ac:dyDescent="0.2">
      <c r="A304" t="s">
        <v>258</v>
      </c>
      <c r="B304" t="s">
        <v>690</v>
      </c>
      <c r="C304">
        <v>3278803</v>
      </c>
      <c r="D304" s="397" t="s">
        <v>90</v>
      </c>
      <c r="E304" s="399">
        <v>30200</v>
      </c>
      <c r="F304" t="s">
        <v>340</v>
      </c>
      <c r="G304" s="397">
        <v>20</v>
      </c>
    </row>
    <row r="305" spans="1:7" x14ac:dyDescent="0.2">
      <c r="A305" t="s">
        <v>692</v>
      </c>
      <c r="B305" t="s">
        <v>693</v>
      </c>
      <c r="C305">
        <v>3738346</v>
      </c>
      <c r="D305" s="397" t="s">
        <v>90</v>
      </c>
      <c r="E305" s="399">
        <v>37671</v>
      </c>
      <c r="F305" t="s">
        <v>340</v>
      </c>
      <c r="G305" s="397">
        <v>20</v>
      </c>
    </row>
    <row r="306" spans="1:7" x14ac:dyDescent="0.2">
      <c r="A306" t="s">
        <v>144</v>
      </c>
      <c r="B306" t="s">
        <v>453</v>
      </c>
      <c r="C306">
        <v>3710545</v>
      </c>
      <c r="D306" s="397" t="s">
        <v>90</v>
      </c>
      <c r="E306" s="399">
        <v>37811</v>
      </c>
      <c r="F306" t="s">
        <v>340</v>
      </c>
      <c r="G306" s="397">
        <v>20</v>
      </c>
    </row>
    <row r="307" spans="1:7" x14ac:dyDescent="0.2">
      <c r="A307" t="s">
        <v>144</v>
      </c>
      <c r="B307" t="s">
        <v>365</v>
      </c>
      <c r="C307">
        <v>2783005</v>
      </c>
      <c r="D307" s="397" t="s">
        <v>90</v>
      </c>
      <c r="E307" s="399">
        <v>22335</v>
      </c>
      <c r="F307" t="s">
        <v>340</v>
      </c>
      <c r="G307" s="397">
        <v>20</v>
      </c>
    </row>
    <row r="308" spans="1:7" x14ac:dyDescent="0.2">
      <c r="A308" t="s">
        <v>707</v>
      </c>
      <c r="B308" t="s">
        <v>708</v>
      </c>
      <c r="C308">
        <v>3441103</v>
      </c>
      <c r="D308" s="397" t="s">
        <v>120</v>
      </c>
      <c r="E308" s="399">
        <v>37246</v>
      </c>
      <c r="F308" t="s">
        <v>341</v>
      </c>
      <c r="G308" s="397">
        <v>21</v>
      </c>
    </row>
    <row r="309" spans="1:7" x14ac:dyDescent="0.2">
      <c r="A309" t="s">
        <v>712</v>
      </c>
      <c r="B309" t="s">
        <v>713</v>
      </c>
      <c r="C309">
        <v>3191513</v>
      </c>
      <c r="D309" s="397" t="s">
        <v>120</v>
      </c>
      <c r="E309" s="399">
        <v>24267</v>
      </c>
      <c r="F309" t="s">
        <v>341</v>
      </c>
      <c r="G309" s="397">
        <v>21</v>
      </c>
    </row>
    <row r="310" spans="1:7" x14ac:dyDescent="0.2">
      <c r="A310" t="s">
        <v>717</v>
      </c>
      <c r="B310" t="s">
        <v>718</v>
      </c>
      <c r="C310">
        <v>3576916</v>
      </c>
      <c r="D310" s="397" t="s">
        <v>120</v>
      </c>
      <c r="E310" s="399">
        <v>37310</v>
      </c>
      <c r="F310" t="s">
        <v>341</v>
      </c>
      <c r="G310" s="397">
        <v>21</v>
      </c>
    </row>
    <row r="311" spans="1:7" x14ac:dyDescent="0.2">
      <c r="A311" t="s">
        <v>719</v>
      </c>
      <c r="B311" t="s">
        <v>720</v>
      </c>
      <c r="C311">
        <v>3140250</v>
      </c>
      <c r="D311" s="397" t="s">
        <v>120</v>
      </c>
      <c r="E311" s="399">
        <v>36251</v>
      </c>
      <c r="F311" t="s">
        <v>341</v>
      </c>
      <c r="G311" s="397">
        <v>21</v>
      </c>
    </row>
    <row r="312" spans="1:7" x14ac:dyDescent="0.2">
      <c r="A312" t="s">
        <v>721</v>
      </c>
      <c r="B312" t="s">
        <v>722</v>
      </c>
      <c r="C312">
        <v>3441112</v>
      </c>
      <c r="D312" s="397" t="s">
        <v>120</v>
      </c>
      <c r="E312" s="399">
        <v>37426</v>
      </c>
      <c r="F312" t="s">
        <v>341</v>
      </c>
      <c r="G312" s="397">
        <v>21</v>
      </c>
    </row>
    <row r="313" spans="1:7" x14ac:dyDescent="0.2">
      <c r="A313" t="s">
        <v>730</v>
      </c>
      <c r="B313" t="s">
        <v>731</v>
      </c>
      <c r="C313">
        <v>3689418</v>
      </c>
      <c r="D313" s="397" t="s">
        <v>120</v>
      </c>
      <c r="E313" s="399">
        <v>37285</v>
      </c>
      <c r="F313" t="s">
        <v>341</v>
      </c>
      <c r="G313" s="397">
        <v>21</v>
      </c>
    </row>
    <row r="314" spans="1:7" x14ac:dyDescent="0.2">
      <c r="A314" t="s">
        <v>732</v>
      </c>
      <c r="B314" t="s">
        <v>733</v>
      </c>
      <c r="C314">
        <v>3441107</v>
      </c>
      <c r="D314" s="397" t="s">
        <v>120</v>
      </c>
      <c r="E314" s="399">
        <v>30729</v>
      </c>
      <c r="F314" t="s">
        <v>341</v>
      </c>
      <c r="G314" s="397">
        <v>21</v>
      </c>
    </row>
    <row r="315" spans="1:7" x14ac:dyDescent="0.2">
      <c r="A315" t="s">
        <v>734</v>
      </c>
      <c r="B315" t="s">
        <v>735</v>
      </c>
      <c r="C315">
        <v>3235492</v>
      </c>
      <c r="D315" s="397" t="s">
        <v>120</v>
      </c>
      <c r="E315" s="399">
        <v>36582</v>
      </c>
      <c r="F315" t="s">
        <v>341</v>
      </c>
      <c r="G315" s="397">
        <v>21</v>
      </c>
    </row>
    <row r="316" spans="1:7" x14ac:dyDescent="0.2">
      <c r="A316" t="s">
        <v>737</v>
      </c>
      <c r="B316" t="s">
        <v>738</v>
      </c>
      <c r="C316">
        <v>3614615</v>
      </c>
      <c r="D316" s="397" t="s">
        <v>120</v>
      </c>
      <c r="E316" s="399">
        <v>37190</v>
      </c>
      <c r="F316" t="s">
        <v>341</v>
      </c>
      <c r="G316" s="397">
        <v>21</v>
      </c>
    </row>
    <row r="317" spans="1:7" x14ac:dyDescent="0.2">
      <c r="A317" t="s">
        <v>739</v>
      </c>
      <c r="B317" t="s">
        <v>740</v>
      </c>
      <c r="C317">
        <v>2726089</v>
      </c>
      <c r="D317" s="397" t="s">
        <v>120</v>
      </c>
      <c r="E317" s="399">
        <v>22840</v>
      </c>
      <c r="F317" t="s">
        <v>341</v>
      </c>
      <c r="G317" s="397">
        <v>21</v>
      </c>
    </row>
    <row r="318" spans="1:7" x14ac:dyDescent="0.2">
      <c r="A318" t="s">
        <v>743</v>
      </c>
      <c r="B318" t="s">
        <v>744</v>
      </c>
      <c r="C318">
        <v>3593485</v>
      </c>
      <c r="D318" s="397" t="s">
        <v>120</v>
      </c>
      <c r="E318" s="399">
        <v>37244</v>
      </c>
      <c r="F318" t="s">
        <v>341</v>
      </c>
      <c r="G318" s="397">
        <v>21</v>
      </c>
    </row>
    <row r="319" spans="1:7" x14ac:dyDescent="0.2">
      <c r="A319" t="s">
        <v>747</v>
      </c>
      <c r="B319" t="s">
        <v>491</v>
      </c>
      <c r="C319">
        <v>2906929</v>
      </c>
      <c r="D319" s="397" t="s">
        <v>120</v>
      </c>
      <c r="E319" s="399">
        <v>23494</v>
      </c>
      <c r="F319" t="s">
        <v>341</v>
      </c>
      <c r="G319" s="397">
        <v>21</v>
      </c>
    </row>
    <row r="320" spans="1:7" x14ac:dyDescent="0.2">
      <c r="A320" t="s">
        <v>748</v>
      </c>
      <c r="B320" t="s">
        <v>749</v>
      </c>
      <c r="C320">
        <v>3111124</v>
      </c>
      <c r="D320" s="397" t="s">
        <v>120</v>
      </c>
      <c r="E320" s="399">
        <v>36656</v>
      </c>
      <c r="F320" t="s">
        <v>341</v>
      </c>
      <c r="G320" s="397">
        <v>21</v>
      </c>
    </row>
    <row r="321" spans="1:7" x14ac:dyDescent="0.2">
      <c r="A321" t="s">
        <v>750</v>
      </c>
      <c r="B321" t="s">
        <v>751</v>
      </c>
      <c r="C321">
        <v>3219867</v>
      </c>
      <c r="D321" s="397" t="s">
        <v>120</v>
      </c>
      <c r="E321" s="399">
        <v>27269</v>
      </c>
      <c r="F321" t="s">
        <v>341</v>
      </c>
      <c r="G321" s="397">
        <v>21</v>
      </c>
    </row>
    <row r="322" spans="1:7" x14ac:dyDescent="0.2">
      <c r="A322" t="s">
        <v>754</v>
      </c>
      <c r="B322" t="s">
        <v>755</v>
      </c>
      <c r="C322">
        <v>3630315</v>
      </c>
      <c r="D322" s="397" t="s">
        <v>120</v>
      </c>
      <c r="E322" s="399">
        <v>37701</v>
      </c>
      <c r="F322" t="s">
        <v>341</v>
      </c>
      <c r="G322" s="397">
        <v>21</v>
      </c>
    </row>
    <row r="323" spans="1:7" x14ac:dyDescent="0.2">
      <c r="A323" t="s">
        <v>761</v>
      </c>
      <c r="B323" t="s">
        <v>762</v>
      </c>
      <c r="C323">
        <v>3005917</v>
      </c>
      <c r="D323" s="397" t="s">
        <v>120</v>
      </c>
      <c r="E323" s="399">
        <v>25569</v>
      </c>
      <c r="F323" t="s">
        <v>341</v>
      </c>
      <c r="G323" s="397">
        <v>21</v>
      </c>
    </row>
    <row r="324" spans="1:7" x14ac:dyDescent="0.2">
      <c r="A324" t="s">
        <v>174</v>
      </c>
      <c r="B324" t="s">
        <v>764</v>
      </c>
      <c r="C324">
        <v>3733325</v>
      </c>
      <c r="D324" s="397" t="s">
        <v>120</v>
      </c>
      <c r="E324" s="399">
        <v>21500</v>
      </c>
      <c r="F324" t="s">
        <v>341</v>
      </c>
      <c r="G324" s="397">
        <v>21</v>
      </c>
    </row>
    <row r="325" spans="1:7" x14ac:dyDescent="0.2">
      <c r="A325" t="s">
        <v>174</v>
      </c>
      <c r="B325" t="s">
        <v>765</v>
      </c>
      <c r="C325">
        <v>2974275</v>
      </c>
      <c r="D325" s="397" t="s">
        <v>120</v>
      </c>
      <c r="E325" s="399">
        <v>36263</v>
      </c>
      <c r="F325" t="s">
        <v>341</v>
      </c>
      <c r="G325" s="397">
        <v>21</v>
      </c>
    </row>
    <row r="326" spans="1:7" x14ac:dyDescent="0.2">
      <c r="A326" t="s">
        <v>156</v>
      </c>
      <c r="B326" t="s">
        <v>766</v>
      </c>
      <c r="C326">
        <v>3018805</v>
      </c>
      <c r="D326" s="397" t="s">
        <v>120</v>
      </c>
      <c r="E326" s="399">
        <v>36039</v>
      </c>
      <c r="F326" t="s">
        <v>341</v>
      </c>
      <c r="G326" s="397">
        <v>21</v>
      </c>
    </row>
    <row r="327" spans="1:7" x14ac:dyDescent="0.2">
      <c r="A327" t="s">
        <v>156</v>
      </c>
      <c r="B327" t="s">
        <v>682</v>
      </c>
      <c r="C327">
        <v>3017663</v>
      </c>
      <c r="D327" s="397" t="s">
        <v>120</v>
      </c>
      <c r="E327" s="399">
        <v>36754</v>
      </c>
      <c r="F327" t="s">
        <v>341</v>
      </c>
      <c r="G327" s="397">
        <v>21</v>
      </c>
    </row>
    <row r="328" spans="1:7" x14ac:dyDescent="0.2">
      <c r="A328" t="s">
        <v>774</v>
      </c>
      <c r="B328" t="s">
        <v>775</v>
      </c>
      <c r="C328">
        <v>3128284</v>
      </c>
      <c r="D328" s="397" t="s">
        <v>120</v>
      </c>
      <c r="E328" s="399">
        <v>37334</v>
      </c>
      <c r="F328" t="s">
        <v>341</v>
      </c>
      <c r="G328" s="397">
        <v>21</v>
      </c>
    </row>
    <row r="329" spans="1:7" x14ac:dyDescent="0.2">
      <c r="A329" t="s">
        <v>776</v>
      </c>
      <c r="B329" t="s">
        <v>777</v>
      </c>
      <c r="C329">
        <v>3140652</v>
      </c>
      <c r="D329" s="397" t="s">
        <v>120</v>
      </c>
      <c r="E329" s="399">
        <v>36852</v>
      </c>
      <c r="F329" t="s">
        <v>341</v>
      </c>
      <c r="G329" s="397">
        <v>21</v>
      </c>
    </row>
    <row r="330" spans="1:7" x14ac:dyDescent="0.2">
      <c r="A330" t="s">
        <v>150</v>
      </c>
      <c r="B330" t="s">
        <v>780</v>
      </c>
      <c r="C330">
        <v>3185083</v>
      </c>
      <c r="D330" s="397" t="s">
        <v>120</v>
      </c>
      <c r="E330" s="399">
        <v>36105</v>
      </c>
      <c r="F330" t="s">
        <v>341</v>
      </c>
      <c r="G330" s="397">
        <v>21</v>
      </c>
    </row>
    <row r="331" spans="1:7" x14ac:dyDescent="0.2">
      <c r="A331" t="s">
        <v>784</v>
      </c>
      <c r="B331" t="s">
        <v>785</v>
      </c>
      <c r="C331">
        <v>3512652</v>
      </c>
      <c r="D331" s="397" t="s">
        <v>120</v>
      </c>
      <c r="E331" s="399">
        <v>37287</v>
      </c>
      <c r="F331" t="s">
        <v>341</v>
      </c>
      <c r="G331" s="397">
        <v>21</v>
      </c>
    </row>
    <row r="332" spans="1:7" x14ac:dyDescent="0.2">
      <c r="A332" t="s">
        <v>788</v>
      </c>
      <c r="B332" t="s">
        <v>789</v>
      </c>
      <c r="C332">
        <v>3597415</v>
      </c>
      <c r="D332" s="397" t="s">
        <v>120</v>
      </c>
      <c r="E332" s="399">
        <v>29789</v>
      </c>
      <c r="F332" t="s">
        <v>341</v>
      </c>
      <c r="G332" s="397">
        <v>21</v>
      </c>
    </row>
    <row r="333" spans="1:7" x14ac:dyDescent="0.2">
      <c r="A333" t="s">
        <v>230</v>
      </c>
      <c r="B333" t="s">
        <v>790</v>
      </c>
      <c r="C333">
        <v>3563081</v>
      </c>
      <c r="D333" s="397" t="s">
        <v>120</v>
      </c>
      <c r="E333" s="399">
        <v>30536</v>
      </c>
      <c r="F333" t="s">
        <v>341</v>
      </c>
      <c r="G333" s="397">
        <v>21</v>
      </c>
    </row>
    <row r="334" spans="1:7" x14ac:dyDescent="0.2">
      <c r="A334" t="s">
        <v>793</v>
      </c>
      <c r="B334" t="s">
        <v>794</v>
      </c>
      <c r="C334">
        <v>2827237</v>
      </c>
      <c r="D334" s="397" t="s">
        <v>120</v>
      </c>
      <c r="E334" s="399">
        <v>28446</v>
      </c>
      <c r="F334" t="s">
        <v>341</v>
      </c>
      <c r="G334" s="397">
        <v>21</v>
      </c>
    </row>
    <row r="335" spans="1:7" x14ac:dyDescent="0.2">
      <c r="A335" t="s">
        <v>796</v>
      </c>
      <c r="B335" t="s">
        <v>797</v>
      </c>
      <c r="C335">
        <v>3388676</v>
      </c>
      <c r="D335" s="397" t="s">
        <v>120</v>
      </c>
      <c r="E335" s="399">
        <v>37303</v>
      </c>
      <c r="F335" t="s">
        <v>341</v>
      </c>
      <c r="G335" s="397">
        <v>21</v>
      </c>
    </row>
    <row r="336" spans="1:7" x14ac:dyDescent="0.2">
      <c r="A336" t="s">
        <v>798</v>
      </c>
      <c r="B336" t="s">
        <v>799</v>
      </c>
      <c r="C336">
        <v>3647043</v>
      </c>
      <c r="D336" s="397" t="s">
        <v>120</v>
      </c>
      <c r="E336" s="399">
        <v>37261</v>
      </c>
      <c r="F336" t="s">
        <v>341</v>
      </c>
      <c r="G336" s="397">
        <v>21</v>
      </c>
    </row>
    <row r="337" spans="1:7" x14ac:dyDescent="0.2">
      <c r="A337" t="s">
        <v>798</v>
      </c>
      <c r="B337" t="s">
        <v>801</v>
      </c>
      <c r="C337">
        <v>3511752</v>
      </c>
      <c r="D337" s="397" t="s">
        <v>120</v>
      </c>
      <c r="E337" s="399">
        <v>37138</v>
      </c>
      <c r="F337" t="s">
        <v>341</v>
      </c>
      <c r="G337" s="397">
        <v>21</v>
      </c>
    </row>
    <row r="338" spans="1:7" x14ac:dyDescent="0.2">
      <c r="A338" t="s">
        <v>802</v>
      </c>
      <c r="B338" t="s">
        <v>803</v>
      </c>
      <c r="C338">
        <v>3382898</v>
      </c>
      <c r="D338" s="397" t="s">
        <v>120</v>
      </c>
      <c r="E338" s="399">
        <v>37576</v>
      </c>
      <c r="F338" t="s">
        <v>341</v>
      </c>
      <c r="G338" s="397">
        <v>21</v>
      </c>
    </row>
    <row r="339" spans="1:7" x14ac:dyDescent="0.2">
      <c r="A339" t="s">
        <v>804</v>
      </c>
      <c r="B339" t="s">
        <v>805</v>
      </c>
      <c r="C339">
        <v>2986010</v>
      </c>
      <c r="D339" s="397" t="s">
        <v>120</v>
      </c>
      <c r="E339" s="399">
        <v>25797</v>
      </c>
      <c r="F339" t="s">
        <v>341</v>
      </c>
      <c r="G339" s="397">
        <v>21</v>
      </c>
    </row>
    <row r="340" spans="1:7" x14ac:dyDescent="0.2">
      <c r="A340" t="s">
        <v>804</v>
      </c>
      <c r="B340" t="s">
        <v>380</v>
      </c>
      <c r="C340">
        <v>3016870</v>
      </c>
      <c r="D340" s="397" t="s">
        <v>120</v>
      </c>
      <c r="E340" s="399">
        <v>36271</v>
      </c>
      <c r="F340" t="s">
        <v>341</v>
      </c>
      <c r="G340" s="397">
        <v>21</v>
      </c>
    </row>
    <row r="341" spans="1:7" x14ac:dyDescent="0.2">
      <c r="A341" t="s">
        <v>247</v>
      </c>
      <c r="B341" t="s">
        <v>682</v>
      </c>
      <c r="C341">
        <v>3647046</v>
      </c>
      <c r="D341" s="397" t="s">
        <v>120</v>
      </c>
      <c r="E341" s="399">
        <v>37140</v>
      </c>
      <c r="F341" t="s">
        <v>341</v>
      </c>
      <c r="G341" s="397">
        <v>21</v>
      </c>
    </row>
    <row r="342" spans="1:7" x14ac:dyDescent="0.2">
      <c r="A342" t="s">
        <v>809</v>
      </c>
      <c r="B342" t="s">
        <v>810</v>
      </c>
      <c r="C342">
        <v>2970446</v>
      </c>
      <c r="D342" s="397" t="s">
        <v>120</v>
      </c>
      <c r="E342" s="399">
        <v>24665</v>
      </c>
      <c r="F342" t="s">
        <v>341</v>
      </c>
      <c r="G342" s="397">
        <v>21</v>
      </c>
    </row>
    <row r="343" spans="1:7" x14ac:dyDescent="0.2">
      <c r="A343" t="s">
        <v>814</v>
      </c>
      <c r="B343" t="s">
        <v>815</v>
      </c>
      <c r="C343">
        <v>3119512</v>
      </c>
      <c r="D343" s="397" t="s">
        <v>120</v>
      </c>
      <c r="E343" s="399">
        <v>35068</v>
      </c>
      <c r="F343" t="s">
        <v>341</v>
      </c>
      <c r="G343" s="397">
        <v>21</v>
      </c>
    </row>
    <row r="344" spans="1:7" x14ac:dyDescent="0.2">
      <c r="A344" t="s">
        <v>818</v>
      </c>
      <c r="B344" t="s">
        <v>819</v>
      </c>
      <c r="C344">
        <v>3306187</v>
      </c>
      <c r="D344" s="397" t="s">
        <v>120</v>
      </c>
      <c r="E344" s="399">
        <v>36152</v>
      </c>
      <c r="F344" t="s">
        <v>341</v>
      </c>
      <c r="G344" s="397">
        <v>21</v>
      </c>
    </row>
    <row r="345" spans="1:7" x14ac:dyDescent="0.2">
      <c r="A345" t="s">
        <v>821</v>
      </c>
      <c r="B345" t="s">
        <v>444</v>
      </c>
      <c r="C345">
        <v>3085583</v>
      </c>
      <c r="D345" s="397" t="s">
        <v>120</v>
      </c>
      <c r="E345" s="399">
        <v>35997</v>
      </c>
      <c r="F345" t="s">
        <v>341</v>
      </c>
      <c r="G345" s="397">
        <v>21</v>
      </c>
    </row>
    <row r="346" spans="1:7" x14ac:dyDescent="0.2">
      <c r="A346" t="s">
        <v>827</v>
      </c>
      <c r="B346" t="s">
        <v>828</v>
      </c>
      <c r="C346">
        <v>3512650</v>
      </c>
      <c r="D346" s="397" t="s">
        <v>120</v>
      </c>
      <c r="E346" s="399">
        <v>37170</v>
      </c>
      <c r="F346" t="s">
        <v>341</v>
      </c>
      <c r="G346" s="397">
        <v>21</v>
      </c>
    </row>
    <row r="347" spans="1:7" x14ac:dyDescent="0.2">
      <c r="A347" t="s">
        <v>829</v>
      </c>
      <c r="B347" t="s">
        <v>830</v>
      </c>
      <c r="C347">
        <v>2726119</v>
      </c>
      <c r="D347" s="397" t="s">
        <v>120</v>
      </c>
      <c r="E347" s="399">
        <v>17548</v>
      </c>
      <c r="F347" t="s">
        <v>341</v>
      </c>
      <c r="G347" s="397">
        <v>21</v>
      </c>
    </row>
    <row r="348" spans="1:7" x14ac:dyDescent="0.2">
      <c r="A348" t="s">
        <v>831</v>
      </c>
      <c r="B348" t="s">
        <v>733</v>
      </c>
      <c r="C348">
        <v>3480329</v>
      </c>
      <c r="D348" s="397" t="s">
        <v>120</v>
      </c>
      <c r="E348" s="399">
        <v>37771</v>
      </c>
      <c r="F348" t="s">
        <v>341</v>
      </c>
      <c r="G348" s="397">
        <v>21</v>
      </c>
    </row>
    <row r="349" spans="1:7" x14ac:dyDescent="0.2">
      <c r="A349" t="s">
        <v>831</v>
      </c>
      <c r="B349" t="s">
        <v>833</v>
      </c>
      <c r="C349">
        <v>3656541</v>
      </c>
      <c r="D349" s="397" t="s">
        <v>120</v>
      </c>
      <c r="E349" s="399">
        <v>28140</v>
      </c>
      <c r="F349" t="s">
        <v>341</v>
      </c>
      <c r="G349" s="397">
        <v>21</v>
      </c>
    </row>
    <row r="350" spans="1:7" x14ac:dyDescent="0.2">
      <c r="A350" t="s">
        <v>835</v>
      </c>
      <c r="B350" t="s">
        <v>836</v>
      </c>
      <c r="C350">
        <v>3595279</v>
      </c>
      <c r="D350" s="397" t="s">
        <v>120</v>
      </c>
      <c r="E350" s="399">
        <v>37481</v>
      </c>
      <c r="F350" t="s">
        <v>341</v>
      </c>
      <c r="G350" s="397">
        <v>21</v>
      </c>
    </row>
    <row r="351" spans="1:7" x14ac:dyDescent="0.2">
      <c r="A351" t="s">
        <v>837</v>
      </c>
      <c r="B351" t="s">
        <v>838</v>
      </c>
      <c r="C351">
        <v>3691298</v>
      </c>
      <c r="D351" s="397" t="s">
        <v>120</v>
      </c>
      <c r="E351" s="399">
        <v>28670</v>
      </c>
      <c r="F351" t="s">
        <v>341</v>
      </c>
      <c r="G351" s="397">
        <v>21</v>
      </c>
    </row>
    <row r="352" spans="1:7" x14ac:dyDescent="0.2">
      <c r="A352" t="s">
        <v>839</v>
      </c>
      <c r="B352" t="s">
        <v>840</v>
      </c>
      <c r="C352">
        <v>3185086</v>
      </c>
      <c r="D352" s="397" t="s">
        <v>120</v>
      </c>
      <c r="E352" s="399">
        <v>36828</v>
      </c>
      <c r="F352" t="s">
        <v>341</v>
      </c>
      <c r="G352" s="397">
        <v>21</v>
      </c>
    </row>
    <row r="353" spans="1:7" x14ac:dyDescent="0.2">
      <c r="A353" t="s">
        <v>843</v>
      </c>
      <c r="B353" t="s">
        <v>844</v>
      </c>
      <c r="C353">
        <v>3113960</v>
      </c>
      <c r="D353" s="397" t="s">
        <v>120</v>
      </c>
      <c r="E353" s="399">
        <v>31275</v>
      </c>
      <c r="F353" t="s">
        <v>341</v>
      </c>
      <c r="G353" s="397">
        <v>21</v>
      </c>
    </row>
    <row r="354" spans="1:7" x14ac:dyDescent="0.2">
      <c r="A354" t="s">
        <v>851</v>
      </c>
      <c r="B354" t="s">
        <v>852</v>
      </c>
      <c r="C354">
        <v>3533316</v>
      </c>
      <c r="D354" s="397" t="s">
        <v>120</v>
      </c>
      <c r="E354" s="399">
        <v>37173</v>
      </c>
      <c r="F354" t="s">
        <v>341</v>
      </c>
      <c r="G354" s="397">
        <v>21</v>
      </c>
    </row>
    <row r="355" spans="1:7" x14ac:dyDescent="0.2">
      <c r="A355" t="s">
        <v>853</v>
      </c>
      <c r="B355" t="s">
        <v>854</v>
      </c>
      <c r="C355">
        <v>3301096</v>
      </c>
      <c r="D355" s="397" t="s">
        <v>120</v>
      </c>
      <c r="E355" s="399">
        <v>27682</v>
      </c>
      <c r="F355" t="s">
        <v>341</v>
      </c>
      <c r="G355" s="397">
        <v>21</v>
      </c>
    </row>
    <row r="356" spans="1:7" x14ac:dyDescent="0.2">
      <c r="A356" t="s">
        <v>155</v>
      </c>
      <c r="B356" t="s">
        <v>517</v>
      </c>
      <c r="C356">
        <v>2974273</v>
      </c>
      <c r="D356" s="397" t="s">
        <v>90</v>
      </c>
      <c r="E356" s="399">
        <v>36201</v>
      </c>
      <c r="F356" t="s">
        <v>341</v>
      </c>
      <c r="G356" s="397">
        <v>21</v>
      </c>
    </row>
    <row r="357" spans="1:7" x14ac:dyDescent="0.2">
      <c r="A357" t="s">
        <v>700</v>
      </c>
      <c r="B357" t="s">
        <v>578</v>
      </c>
      <c r="C357">
        <v>2753869</v>
      </c>
      <c r="D357" s="397" t="s">
        <v>90</v>
      </c>
      <c r="E357" s="399">
        <v>20248</v>
      </c>
      <c r="F357" t="s">
        <v>341</v>
      </c>
      <c r="G357" s="397">
        <v>21</v>
      </c>
    </row>
    <row r="358" spans="1:7" x14ac:dyDescent="0.2">
      <c r="A358" t="s">
        <v>701</v>
      </c>
      <c r="B358" t="s">
        <v>702</v>
      </c>
      <c r="C358">
        <v>3119030</v>
      </c>
      <c r="D358" s="397" t="s">
        <v>90</v>
      </c>
      <c r="E358" s="399">
        <v>31301</v>
      </c>
      <c r="F358" t="s">
        <v>341</v>
      </c>
      <c r="G358" s="397">
        <v>21</v>
      </c>
    </row>
    <row r="359" spans="1:7" x14ac:dyDescent="0.2">
      <c r="A359" t="s">
        <v>703</v>
      </c>
      <c r="B359" t="s">
        <v>704</v>
      </c>
      <c r="C359">
        <v>2765349</v>
      </c>
      <c r="D359" s="397" t="s">
        <v>90</v>
      </c>
      <c r="E359" s="399">
        <v>18110</v>
      </c>
      <c r="F359" t="s">
        <v>341</v>
      </c>
      <c r="G359" s="397">
        <v>21</v>
      </c>
    </row>
    <row r="360" spans="1:7" x14ac:dyDescent="0.2">
      <c r="A360" t="s">
        <v>8</v>
      </c>
      <c r="B360" t="s">
        <v>596</v>
      </c>
      <c r="C360">
        <v>3107396</v>
      </c>
      <c r="D360" s="397" t="s">
        <v>90</v>
      </c>
      <c r="E360" s="399">
        <v>37152</v>
      </c>
      <c r="F360" t="s">
        <v>341</v>
      </c>
      <c r="G360" s="397">
        <v>21</v>
      </c>
    </row>
    <row r="361" spans="1:7" x14ac:dyDescent="0.2">
      <c r="A361" t="s">
        <v>705</v>
      </c>
      <c r="B361" t="s">
        <v>706</v>
      </c>
      <c r="C361">
        <v>3195360</v>
      </c>
      <c r="D361" s="397" t="s">
        <v>90</v>
      </c>
      <c r="E361" s="399">
        <v>36801</v>
      </c>
      <c r="F361" t="s">
        <v>341</v>
      </c>
      <c r="G361" s="397">
        <v>21</v>
      </c>
    </row>
    <row r="362" spans="1:7" x14ac:dyDescent="0.2">
      <c r="A362" t="s">
        <v>709</v>
      </c>
      <c r="B362" t="s">
        <v>710</v>
      </c>
      <c r="C362">
        <v>3701930</v>
      </c>
      <c r="D362" s="397" t="s">
        <v>90</v>
      </c>
      <c r="E362" s="399">
        <v>36714</v>
      </c>
      <c r="F362" t="s">
        <v>341</v>
      </c>
      <c r="G362" s="397">
        <v>21</v>
      </c>
    </row>
    <row r="363" spans="1:7" x14ac:dyDescent="0.2">
      <c r="A363" t="s">
        <v>711</v>
      </c>
      <c r="B363" t="s">
        <v>529</v>
      </c>
      <c r="C363">
        <v>3614612</v>
      </c>
      <c r="D363" s="397" t="s">
        <v>90</v>
      </c>
      <c r="E363" s="399">
        <v>37403</v>
      </c>
      <c r="F363" t="s">
        <v>341</v>
      </c>
      <c r="G363" s="397">
        <v>21</v>
      </c>
    </row>
    <row r="364" spans="1:7" x14ac:dyDescent="0.2">
      <c r="A364" t="s">
        <v>264</v>
      </c>
      <c r="B364" t="s">
        <v>714</v>
      </c>
      <c r="C364">
        <v>3018796</v>
      </c>
      <c r="D364" s="397" t="s">
        <v>90</v>
      </c>
      <c r="E364" s="399">
        <v>30277</v>
      </c>
      <c r="F364" t="s">
        <v>341</v>
      </c>
      <c r="G364" s="397">
        <v>21</v>
      </c>
    </row>
    <row r="365" spans="1:7" x14ac:dyDescent="0.2">
      <c r="A365" t="s">
        <v>264</v>
      </c>
      <c r="B365" t="s">
        <v>361</v>
      </c>
      <c r="C365">
        <v>2966143</v>
      </c>
      <c r="D365" s="397" t="s">
        <v>90</v>
      </c>
      <c r="E365" s="399">
        <v>19409</v>
      </c>
      <c r="F365" t="s">
        <v>341</v>
      </c>
      <c r="G365" s="397">
        <v>21</v>
      </c>
    </row>
    <row r="366" spans="1:7" x14ac:dyDescent="0.2">
      <c r="A366" t="s">
        <v>715</v>
      </c>
      <c r="B366" t="s">
        <v>716</v>
      </c>
      <c r="C366">
        <v>2765362</v>
      </c>
      <c r="D366" s="397" t="s">
        <v>90</v>
      </c>
      <c r="E366" s="399">
        <v>26860</v>
      </c>
      <c r="F366" t="s">
        <v>341</v>
      </c>
      <c r="G366" s="397">
        <v>21</v>
      </c>
    </row>
    <row r="367" spans="1:7" x14ac:dyDescent="0.2">
      <c r="A367" t="s">
        <v>625</v>
      </c>
      <c r="B367" t="s">
        <v>538</v>
      </c>
      <c r="C367">
        <v>3044676</v>
      </c>
      <c r="D367" s="397" t="s">
        <v>90</v>
      </c>
      <c r="E367" s="399">
        <v>30451</v>
      </c>
      <c r="F367" t="s">
        <v>341</v>
      </c>
      <c r="G367" s="397">
        <v>21</v>
      </c>
    </row>
    <row r="368" spans="1:7" x14ac:dyDescent="0.2">
      <c r="A368" t="s">
        <v>193</v>
      </c>
      <c r="B368" t="s">
        <v>375</v>
      </c>
      <c r="C368">
        <v>2726079</v>
      </c>
      <c r="D368" s="397" t="s">
        <v>90</v>
      </c>
      <c r="E368" s="399">
        <v>18989</v>
      </c>
      <c r="F368" t="s">
        <v>341</v>
      </c>
      <c r="G368" s="397">
        <v>21</v>
      </c>
    </row>
    <row r="369" spans="1:7" x14ac:dyDescent="0.2">
      <c r="A369" t="s">
        <v>723</v>
      </c>
      <c r="B369" t="s">
        <v>486</v>
      </c>
      <c r="C369">
        <v>3005916</v>
      </c>
      <c r="D369" s="397" t="s">
        <v>90</v>
      </c>
      <c r="E369" s="399">
        <v>20091</v>
      </c>
      <c r="F369" t="s">
        <v>341</v>
      </c>
      <c r="G369" s="397">
        <v>21</v>
      </c>
    </row>
    <row r="370" spans="1:7" x14ac:dyDescent="0.2">
      <c r="A370" t="s">
        <v>724</v>
      </c>
      <c r="B370" t="s">
        <v>725</v>
      </c>
      <c r="C370">
        <v>3644972</v>
      </c>
      <c r="D370" s="397" t="s">
        <v>90</v>
      </c>
      <c r="E370" s="399">
        <v>37166</v>
      </c>
      <c r="F370" t="s">
        <v>341</v>
      </c>
      <c r="G370" s="397">
        <v>21</v>
      </c>
    </row>
    <row r="371" spans="1:7" x14ac:dyDescent="0.2">
      <c r="A371" t="s">
        <v>726</v>
      </c>
      <c r="B371" t="s">
        <v>727</v>
      </c>
      <c r="C371">
        <v>3656540</v>
      </c>
      <c r="D371" s="397" t="s">
        <v>90</v>
      </c>
      <c r="E371" s="399">
        <v>37291</v>
      </c>
      <c r="F371" t="s">
        <v>341</v>
      </c>
      <c r="G371" s="397">
        <v>21</v>
      </c>
    </row>
    <row r="372" spans="1:7" x14ac:dyDescent="0.2">
      <c r="A372" t="s">
        <v>728</v>
      </c>
      <c r="B372" t="s">
        <v>729</v>
      </c>
      <c r="C372">
        <v>3361166</v>
      </c>
      <c r="D372" s="397" t="s">
        <v>90</v>
      </c>
      <c r="E372" s="399">
        <v>23342</v>
      </c>
      <c r="F372" t="s">
        <v>341</v>
      </c>
      <c r="G372" s="397">
        <v>21</v>
      </c>
    </row>
    <row r="373" spans="1:7" x14ac:dyDescent="0.2">
      <c r="A373" t="s">
        <v>736</v>
      </c>
      <c r="B373" t="s">
        <v>421</v>
      </c>
      <c r="C373">
        <v>3094712</v>
      </c>
      <c r="D373" s="397" t="s">
        <v>90</v>
      </c>
      <c r="E373" s="399">
        <v>25111</v>
      </c>
      <c r="F373" t="s">
        <v>341</v>
      </c>
      <c r="G373" s="397">
        <v>21</v>
      </c>
    </row>
    <row r="374" spans="1:7" x14ac:dyDescent="0.2">
      <c r="A374" t="s">
        <v>741</v>
      </c>
      <c r="B374" t="s">
        <v>742</v>
      </c>
      <c r="C374">
        <v>3689454</v>
      </c>
      <c r="D374" s="397" t="s">
        <v>90</v>
      </c>
      <c r="E374" s="399">
        <v>26203</v>
      </c>
      <c r="F374" t="s">
        <v>341</v>
      </c>
      <c r="G374" s="397">
        <v>21</v>
      </c>
    </row>
    <row r="375" spans="1:7" x14ac:dyDescent="0.2">
      <c r="A375" t="s">
        <v>745</v>
      </c>
      <c r="B375" t="s">
        <v>746</v>
      </c>
      <c r="C375">
        <v>3305351</v>
      </c>
      <c r="D375" s="397" t="s">
        <v>90</v>
      </c>
      <c r="E375" s="399">
        <v>36286</v>
      </c>
      <c r="F375" t="s">
        <v>341</v>
      </c>
      <c r="G375" s="397">
        <v>21</v>
      </c>
    </row>
    <row r="376" spans="1:7" x14ac:dyDescent="0.2">
      <c r="A376" t="s">
        <v>750</v>
      </c>
      <c r="B376" t="s">
        <v>752</v>
      </c>
      <c r="C376">
        <v>3265307</v>
      </c>
      <c r="D376" s="397" t="s">
        <v>90</v>
      </c>
      <c r="E376" s="399">
        <v>37149</v>
      </c>
      <c r="F376" t="s">
        <v>341</v>
      </c>
      <c r="G376" s="397">
        <v>21</v>
      </c>
    </row>
    <row r="377" spans="1:7" x14ac:dyDescent="0.2">
      <c r="A377" t="s">
        <v>753</v>
      </c>
      <c r="B377" t="s">
        <v>587</v>
      </c>
      <c r="C377">
        <v>2944194</v>
      </c>
      <c r="D377" s="397" t="s">
        <v>90</v>
      </c>
      <c r="E377" s="399">
        <v>28481</v>
      </c>
      <c r="F377" t="s">
        <v>341</v>
      </c>
      <c r="G377" s="397">
        <v>21</v>
      </c>
    </row>
    <row r="378" spans="1:7" x14ac:dyDescent="0.2">
      <c r="A378" t="s">
        <v>178</v>
      </c>
      <c r="B378" t="s">
        <v>357</v>
      </c>
      <c r="C378">
        <v>2827244</v>
      </c>
      <c r="D378" s="397" t="s">
        <v>90</v>
      </c>
      <c r="E378" s="399">
        <v>26031</v>
      </c>
      <c r="F378" t="s">
        <v>341</v>
      </c>
      <c r="G378" s="397">
        <v>21</v>
      </c>
    </row>
    <row r="379" spans="1:7" x14ac:dyDescent="0.2">
      <c r="A379" t="s">
        <v>756</v>
      </c>
      <c r="B379" t="s">
        <v>757</v>
      </c>
      <c r="C379">
        <v>3644971</v>
      </c>
      <c r="D379" s="397" t="s">
        <v>90</v>
      </c>
      <c r="E379" s="399">
        <v>37032</v>
      </c>
      <c r="F379" t="s">
        <v>341</v>
      </c>
      <c r="G379" s="397">
        <v>21</v>
      </c>
    </row>
    <row r="380" spans="1:7" x14ac:dyDescent="0.2">
      <c r="A380" t="s">
        <v>283</v>
      </c>
      <c r="B380" t="s">
        <v>500</v>
      </c>
      <c r="C380">
        <v>2726096</v>
      </c>
      <c r="D380" s="397" t="s">
        <v>90</v>
      </c>
      <c r="E380" s="399">
        <v>21138</v>
      </c>
      <c r="F380" t="s">
        <v>341</v>
      </c>
      <c r="G380" s="397">
        <v>21</v>
      </c>
    </row>
    <row r="381" spans="1:7" x14ac:dyDescent="0.2">
      <c r="A381" t="s">
        <v>758</v>
      </c>
      <c r="B381" t="s">
        <v>361</v>
      </c>
      <c r="C381">
        <v>3194990</v>
      </c>
      <c r="D381" s="397" t="s">
        <v>90</v>
      </c>
      <c r="E381" s="399">
        <v>26703</v>
      </c>
      <c r="F381" t="s">
        <v>341</v>
      </c>
      <c r="G381" s="397">
        <v>21</v>
      </c>
    </row>
    <row r="382" spans="1:7" x14ac:dyDescent="0.2">
      <c r="A382" t="s">
        <v>759</v>
      </c>
      <c r="B382" t="s">
        <v>760</v>
      </c>
      <c r="C382">
        <v>3467704</v>
      </c>
      <c r="D382" s="397" t="s">
        <v>90</v>
      </c>
      <c r="E382" s="399">
        <v>36413</v>
      </c>
      <c r="F382" t="s">
        <v>341</v>
      </c>
      <c r="G382" s="397">
        <v>21</v>
      </c>
    </row>
    <row r="383" spans="1:7" x14ac:dyDescent="0.2">
      <c r="A383" t="s">
        <v>759</v>
      </c>
      <c r="B383" t="s">
        <v>763</v>
      </c>
      <c r="C383">
        <v>3491951</v>
      </c>
      <c r="D383" s="397" t="s">
        <v>90</v>
      </c>
      <c r="E383" s="399">
        <v>25547</v>
      </c>
      <c r="F383" t="s">
        <v>341</v>
      </c>
      <c r="G383" s="397">
        <v>21</v>
      </c>
    </row>
    <row r="384" spans="1:7" x14ac:dyDescent="0.2">
      <c r="A384" t="s">
        <v>174</v>
      </c>
      <c r="B384" t="s">
        <v>545</v>
      </c>
      <c r="C384">
        <v>2876710</v>
      </c>
      <c r="D384" s="397" t="s">
        <v>90</v>
      </c>
      <c r="E384" s="399">
        <v>23825</v>
      </c>
      <c r="F384" t="s">
        <v>341</v>
      </c>
      <c r="G384" s="397">
        <v>21</v>
      </c>
    </row>
    <row r="385" spans="1:7" x14ac:dyDescent="0.2">
      <c r="A385" t="s">
        <v>767</v>
      </c>
      <c r="B385" t="s">
        <v>768</v>
      </c>
      <c r="C385">
        <v>3517824</v>
      </c>
      <c r="D385" s="397" t="s">
        <v>90</v>
      </c>
      <c r="E385" s="399">
        <v>36849</v>
      </c>
      <c r="F385" t="s">
        <v>341</v>
      </c>
      <c r="G385" s="397">
        <v>21</v>
      </c>
    </row>
    <row r="386" spans="1:7" x14ac:dyDescent="0.2">
      <c r="A386" t="s">
        <v>767</v>
      </c>
      <c r="B386" t="s">
        <v>769</v>
      </c>
      <c r="C386">
        <v>3693594</v>
      </c>
      <c r="D386" s="397" t="s">
        <v>90</v>
      </c>
      <c r="E386" s="399">
        <v>37365</v>
      </c>
      <c r="F386" t="s">
        <v>341</v>
      </c>
      <c r="G386" s="397">
        <v>21</v>
      </c>
    </row>
    <row r="387" spans="1:7" x14ac:dyDescent="0.2">
      <c r="A387" t="s">
        <v>770</v>
      </c>
      <c r="B387" t="s">
        <v>771</v>
      </c>
      <c r="C387">
        <v>3583955</v>
      </c>
      <c r="D387" s="397" t="s">
        <v>90</v>
      </c>
      <c r="E387" s="399">
        <v>37324</v>
      </c>
      <c r="F387" t="s">
        <v>341</v>
      </c>
      <c r="G387" s="397">
        <v>21</v>
      </c>
    </row>
    <row r="388" spans="1:7" x14ac:dyDescent="0.2">
      <c r="A388" t="s">
        <v>772</v>
      </c>
      <c r="B388" t="s">
        <v>773</v>
      </c>
      <c r="C388">
        <v>3119039</v>
      </c>
      <c r="D388" s="397" t="s">
        <v>90</v>
      </c>
      <c r="E388" s="399">
        <v>26678</v>
      </c>
      <c r="F388" t="s">
        <v>341</v>
      </c>
      <c r="G388" s="397">
        <v>21</v>
      </c>
    </row>
    <row r="389" spans="1:7" x14ac:dyDescent="0.2">
      <c r="A389" t="s">
        <v>778</v>
      </c>
      <c r="B389" t="s">
        <v>779</v>
      </c>
      <c r="C389">
        <v>3545628</v>
      </c>
      <c r="D389" s="397" t="s">
        <v>90</v>
      </c>
      <c r="E389" s="399">
        <v>18023</v>
      </c>
      <c r="F389" t="s">
        <v>341</v>
      </c>
      <c r="G389" s="397">
        <v>21</v>
      </c>
    </row>
    <row r="390" spans="1:7" x14ac:dyDescent="0.2">
      <c r="A390" t="s">
        <v>150</v>
      </c>
      <c r="B390" t="s">
        <v>10</v>
      </c>
      <c r="C390">
        <v>3276303</v>
      </c>
      <c r="D390" s="397" t="s">
        <v>90</v>
      </c>
      <c r="E390" s="399">
        <v>37420</v>
      </c>
      <c r="F390" t="s">
        <v>341</v>
      </c>
      <c r="G390" s="397">
        <v>21</v>
      </c>
    </row>
    <row r="391" spans="1:7" x14ac:dyDescent="0.2">
      <c r="A391" t="s">
        <v>150</v>
      </c>
      <c r="B391" t="s">
        <v>500</v>
      </c>
      <c r="C391">
        <v>3129621</v>
      </c>
      <c r="D391" s="397" t="s">
        <v>90</v>
      </c>
      <c r="E391" s="399">
        <v>23111</v>
      </c>
      <c r="F391" t="s">
        <v>341</v>
      </c>
      <c r="G391" s="397">
        <v>21</v>
      </c>
    </row>
    <row r="392" spans="1:7" x14ac:dyDescent="0.2">
      <c r="A392" t="s">
        <v>781</v>
      </c>
      <c r="B392" t="s">
        <v>710</v>
      </c>
      <c r="C392">
        <v>3302277</v>
      </c>
      <c r="D392" s="397" t="s">
        <v>90</v>
      </c>
      <c r="E392" s="399">
        <v>37493</v>
      </c>
      <c r="F392" t="s">
        <v>341</v>
      </c>
      <c r="G392" s="397">
        <v>21</v>
      </c>
    </row>
    <row r="393" spans="1:7" x14ac:dyDescent="0.2">
      <c r="A393" t="s">
        <v>782</v>
      </c>
      <c r="B393" t="s">
        <v>783</v>
      </c>
      <c r="C393">
        <v>3287195</v>
      </c>
      <c r="D393" s="397" t="s">
        <v>90</v>
      </c>
      <c r="E393" s="399">
        <v>36064</v>
      </c>
      <c r="F393" t="s">
        <v>341</v>
      </c>
      <c r="G393" s="397">
        <v>21</v>
      </c>
    </row>
    <row r="394" spans="1:7" x14ac:dyDescent="0.2">
      <c r="A394" t="s">
        <v>786</v>
      </c>
      <c r="B394" t="s">
        <v>787</v>
      </c>
      <c r="C394">
        <v>2991405</v>
      </c>
      <c r="D394" s="397" t="s">
        <v>90</v>
      </c>
      <c r="E394" s="399">
        <v>15540</v>
      </c>
      <c r="F394" t="s">
        <v>341</v>
      </c>
      <c r="G394" s="397">
        <v>21</v>
      </c>
    </row>
    <row r="395" spans="1:7" x14ac:dyDescent="0.2">
      <c r="A395" t="s">
        <v>791</v>
      </c>
      <c r="B395" t="s">
        <v>792</v>
      </c>
      <c r="C395">
        <v>3593482</v>
      </c>
      <c r="D395" s="397" t="s">
        <v>90</v>
      </c>
      <c r="E395" s="399">
        <v>37279</v>
      </c>
      <c r="F395" t="s">
        <v>341</v>
      </c>
      <c r="G395" s="397">
        <v>21</v>
      </c>
    </row>
    <row r="396" spans="1:7" x14ac:dyDescent="0.2">
      <c r="A396" t="s">
        <v>795</v>
      </c>
      <c r="B396" t="s">
        <v>174</v>
      </c>
      <c r="C396">
        <v>3404104</v>
      </c>
      <c r="D396" s="397" t="s">
        <v>90</v>
      </c>
      <c r="E396" s="399">
        <v>36427</v>
      </c>
      <c r="F396" t="s">
        <v>341</v>
      </c>
      <c r="G396" s="397">
        <v>21</v>
      </c>
    </row>
    <row r="397" spans="1:7" x14ac:dyDescent="0.2">
      <c r="A397" t="s">
        <v>798</v>
      </c>
      <c r="B397" t="s">
        <v>800</v>
      </c>
      <c r="C397">
        <v>3195355</v>
      </c>
      <c r="D397" s="397" t="s">
        <v>90</v>
      </c>
      <c r="E397" s="399">
        <v>24137</v>
      </c>
      <c r="F397" t="s">
        <v>341</v>
      </c>
      <c r="G397" s="397">
        <v>21</v>
      </c>
    </row>
    <row r="398" spans="1:7" x14ac:dyDescent="0.2">
      <c r="A398" t="s">
        <v>804</v>
      </c>
      <c r="B398" t="s">
        <v>639</v>
      </c>
      <c r="C398">
        <v>3016873</v>
      </c>
      <c r="D398" s="397" t="s">
        <v>90</v>
      </c>
      <c r="E398" s="399">
        <v>35506</v>
      </c>
      <c r="F398" t="s">
        <v>341</v>
      </c>
      <c r="G398" s="397">
        <v>21</v>
      </c>
    </row>
    <row r="399" spans="1:7" x14ac:dyDescent="0.2">
      <c r="A399" t="s">
        <v>806</v>
      </c>
      <c r="B399" t="s">
        <v>365</v>
      </c>
      <c r="C399">
        <v>3002693</v>
      </c>
      <c r="D399" s="397" t="s">
        <v>90</v>
      </c>
      <c r="E399" s="399">
        <v>27421</v>
      </c>
      <c r="F399" t="s">
        <v>341</v>
      </c>
      <c r="G399" s="397">
        <v>21</v>
      </c>
    </row>
    <row r="400" spans="1:7" x14ac:dyDescent="0.2">
      <c r="A400" t="s">
        <v>231</v>
      </c>
      <c r="B400" t="s">
        <v>365</v>
      </c>
      <c r="C400">
        <v>3358170</v>
      </c>
      <c r="D400" s="397" t="s">
        <v>90</v>
      </c>
      <c r="E400" s="399">
        <v>34265</v>
      </c>
      <c r="F400" t="s">
        <v>341</v>
      </c>
      <c r="G400" s="397">
        <v>21</v>
      </c>
    </row>
    <row r="401" spans="1:7" x14ac:dyDescent="0.2">
      <c r="A401" t="s">
        <v>807</v>
      </c>
      <c r="B401" t="s">
        <v>808</v>
      </c>
      <c r="C401">
        <v>3185621</v>
      </c>
      <c r="D401" s="397" t="s">
        <v>90</v>
      </c>
      <c r="E401" s="399">
        <v>36432</v>
      </c>
      <c r="F401" t="s">
        <v>341</v>
      </c>
      <c r="G401" s="397">
        <v>21</v>
      </c>
    </row>
    <row r="402" spans="1:7" x14ac:dyDescent="0.2">
      <c r="A402" t="s">
        <v>244</v>
      </c>
      <c r="B402" t="s">
        <v>811</v>
      </c>
      <c r="C402">
        <v>2934761</v>
      </c>
      <c r="D402" s="397" t="s">
        <v>90</v>
      </c>
      <c r="E402" s="399">
        <v>15323</v>
      </c>
      <c r="F402" t="s">
        <v>341</v>
      </c>
      <c r="G402" s="397">
        <v>21</v>
      </c>
    </row>
    <row r="403" spans="1:7" x14ac:dyDescent="0.2">
      <c r="A403" t="s">
        <v>812</v>
      </c>
      <c r="B403" t="s">
        <v>813</v>
      </c>
      <c r="C403">
        <v>2876265</v>
      </c>
      <c r="D403" s="397" t="s">
        <v>90</v>
      </c>
      <c r="E403" s="399">
        <v>20238</v>
      </c>
      <c r="F403" t="s">
        <v>341</v>
      </c>
      <c r="G403" s="397">
        <v>21</v>
      </c>
    </row>
    <row r="404" spans="1:7" x14ac:dyDescent="0.2">
      <c r="A404" t="s">
        <v>816</v>
      </c>
      <c r="B404" t="s">
        <v>808</v>
      </c>
      <c r="C404">
        <v>3478223</v>
      </c>
      <c r="D404" s="397" t="s">
        <v>90</v>
      </c>
      <c r="E404" s="399">
        <v>37487</v>
      </c>
      <c r="F404" t="s">
        <v>341</v>
      </c>
      <c r="G404" s="397">
        <v>21</v>
      </c>
    </row>
    <row r="405" spans="1:7" x14ac:dyDescent="0.2">
      <c r="A405" t="s">
        <v>817</v>
      </c>
      <c r="B405" t="s">
        <v>427</v>
      </c>
      <c r="C405">
        <v>2726111</v>
      </c>
      <c r="D405" s="397" t="s">
        <v>90</v>
      </c>
      <c r="E405" s="399">
        <v>22495</v>
      </c>
      <c r="F405" t="s">
        <v>341</v>
      </c>
      <c r="G405" s="397">
        <v>21</v>
      </c>
    </row>
    <row r="406" spans="1:7" x14ac:dyDescent="0.2">
      <c r="A406" t="s">
        <v>818</v>
      </c>
      <c r="B406" t="s">
        <v>820</v>
      </c>
      <c r="C406">
        <v>3517823</v>
      </c>
      <c r="D406" s="397" t="s">
        <v>90</v>
      </c>
      <c r="E406" s="399">
        <v>37360</v>
      </c>
      <c r="F406" t="s">
        <v>341</v>
      </c>
      <c r="G406" s="397">
        <v>21</v>
      </c>
    </row>
    <row r="407" spans="1:7" x14ac:dyDescent="0.2">
      <c r="A407" t="s">
        <v>821</v>
      </c>
      <c r="B407" t="s">
        <v>579</v>
      </c>
      <c r="C407">
        <v>2989982</v>
      </c>
      <c r="D407" s="397" t="s">
        <v>90</v>
      </c>
      <c r="E407" s="399">
        <v>34817</v>
      </c>
      <c r="F407" t="s">
        <v>341</v>
      </c>
      <c r="G407" s="397">
        <v>21</v>
      </c>
    </row>
    <row r="408" spans="1:7" x14ac:dyDescent="0.2">
      <c r="A408" t="s">
        <v>822</v>
      </c>
      <c r="B408" t="s">
        <v>823</v>
      </c>
      <c r="C408">
        <v>3344193</v>
      </c>
      <c r="D408" s="397" t="s">
        <v>90</v>
      </c>
      <c r="E408" s="399">
        <v>35427</v>
      </c>
      <c r="F408" t="s">
        <v>341</v>
      </c>
      <c r="G408" s="397">
        <v>21</v>
      </c>
    </row>
    <row r="409" spans="1:7" x14ac:dyDescent="0.2">
      <c r="A409" t="s">
        <v>200</v>
      </c>
      <c r="B409" t="s">
        <v>824</v>
      </c>
      <c r="C409">
        <v>3085011</v>
      </c>
      <c r="D409" s="397" t="s">
        <v>90</v>
      </c>
      <c r="E409" s="399">
        <v>36510</v>
      </c>
      <c r="F409" t="s">
        <v>341</v>
      </c>
      <c r="G409" s="397">
        <v>21</v>
      </c>
    </row>
    <row r="410" spans="1:7" x14ac:dyDescent="0.2">
      <c r="A410" t="s">
        <v>200</v>
      </c>
      <c r="B410" t="s">
        <v>361</v>
      </c>
      <c r="C410">
        <v>2966142</v>
      </c>
      <c r="D410" s="397" t="s">
        <v>90</v>
      </c>
      <c r="E410" s="399">
        <v>24906</v>
      </c>
      <c r="F410" t="s">
        <v>341</v>
      </c>
      <c r="G410" s="397">
        <v>21</v>
      </c>
    </row>
    <row r="411" spans="1:7" x14ac:dyDescent="0.2">
      <c r="A411" t="s">
        <v>825</v>
      </c>
      <c r="B411" t="s">
        <v>826</v>
      </c>
      <c r="C411">
        <v>3265312</v>
      </c>
      <c r="D411" s="397" t="s">
        <v>90</v>
      </c>
      <c r="E411" s="399">
        <v>34722</v>
      </c>
      <c r="F411" t="s">
        <v>341</v>
      </c>
      <c r="G411" s="397">
        <v>21</v>
      </c>
    </row>
    <row r="412" spans="1:7" x14ac:dyDescent="0.2">
      <c r="A412" t="s">
        <v>168</v>
      </c>
      <c r="B412" t="s">
        <v>375</v>
      </c>
      <c r="C412">
        <v>2876715</v>
      </c>
      <c r="D412" s="397" t="s">
        <v>90</v>
      </c>
      <c r="E412" s="399">
        <v>15651</v>
      </c>
      <c r="F412" t="s">
        <v>341</v>
      </c>
      <c r="G412" s="397">
        <v>21</v>
      </c>
    </row>
    <row r="413" spans="1:7" x14ac:dyDescent="0.2">
      <c r="A413" t="s">
        <v>831</v>
      </c>
      <c r="B413" t="s">
        <v>832</v>
      </c>
      <c r="C413">
        <v>3288135</v>
      </c>
      <c r="D413" s="397" t="s">
        <v>90</v>
      </c>
      <c r="E413" s="399">
        <v>37209</v>
      </c>
      <c r="F413" t="s">
        <v>341</v>
      </c>
      <c r="G413" s="397">
        <v>21</v>
      </c>
    </row>
    <row r="414" spans="1:7" x14ac:dyDescent="0.2">
      <c r="A414" t="s">
        <v>140</v>
      </c>
      <c r="B414" t="s">
        <v>834</v>
      </c>
      <c r="C414">
        <v>2726120</v>
      </c>
      <c r="D414" s="397" t="s">
        <v>90</v>
      </c>
      <c r="E414" s="399">
        <v>23076</v>
      </c>
      <c r="F414" t="s">
        <v>341</v>
      </c>
      <c r="G414" s="397">
        <v>21</v>
      </c>
    </row>
    <row r="415" spans="1:7" x14ac:dyDescent="0.2">
      <c r="A415" t="s">
        <v>841</v>
      </c>
      <c r="B415" t="s">
        <v>842</v>
      </c>
      <c r="C415">
        <v>3302273</v>
      </c>
      <c r="D415" s="397" t="s">
        <v>90</v>
      </c>
      <c r="E415" s="399">
        <v>37364</v>
      </c>
      <c r="F415" t="s">
        <v>341</v>
      </c>
      <c r="G415" s="397">
        <v>21</v>
      </c>
    </row>
    <row r="416" spans="1:7" x14ac:dyDescent="0.2">
      <c r="A416" t="s">
        <v>845</v>
      </c>
      <c r="B416" t="s">
        <v>846</v>
      </c>
      <c r="C416">
        <v>2726126</v>
      </c>
      <c r="D416" s="397" t="s">
        <v>90</v>
      </c>
      <c r="E416" s="399">
        <v>18795</v>
      </c>
      <c r="F416" t="s">
        <v>341</v>
      </c>
      <c r="G416" s="397">
        <v>21</v>
      </c>
    </row>
    <row r="417" spans="1:7" x14ac:dyDescent="0.2">
      <c r="A417" t="s">
        <v>847</v>
      </c>
      <c r="B417" t="s">
        <v>848</v>
      </c>
      <c r="C417">
        <v>3459744</v>
      </c>
      <c r="D417" s="397" t="s">
        <v>90</v>
      </c>
      <c r="E417" s="399">
        <v>36809</v>
      </c>
      <c r="F417" t="s">
        <v>341</v>
      </c>
      <c r="G417" s="397">
        <v>21</v>
      </c>
    </row>
    <row r="418" spans="1:7" x14ac:dyDescent="0.2">
      <c r="A418" t="s">
        <v>849</v>
      </c>
      <c r="B418" t="s">
        <v>850</v>
      </c>
      <c r="C418">
        <v>2726140</v>
      </c>
      <c r="D418" s="397" t="s">
        <v>90</v>
      </c>
      <c r="E418" s="399">
        <v>16915</v>
      </c>
      <c r="F418" t="s">
        <v>341</v>
      </c>
      <c r="G418" s="397">
        <v>21</v>
      </c>
    </row>
    <row r="419" spans="1:7" x14ac:dyDescent="0.2">
      <c r="A419" t="s">
        <v>134</v>
      </c>
      <c r="B419" t="s">
        <v>714</v>
      </c>
      <c r="C419">
        <v>2726129</v>
      </c>
      <c r="D419" s="397" t="s">
        <v>90</v>
      </c>
      <c r="E419" s="399">
        <v>23668</v>
      </c>
      <c r="F419" t="s">
        <v>341</v>
      </c>
      <c r="G419" s="397">
        <v>21</v>
      </c>
    </row>
    <row r="420" spans="1:7" x14ac:dyDescent="0.2">
      <c r="A420" t="s">
        <v>855</v>
      </c>
      <c r="B420" t="s">
        <v>359</v>
      </c>
      <c r="C420">
        <v>2726130</v>
      </c>
      <c r="D420" s="397" t="s">
        <v>90</v>
      </c>
      <c r="E420" s="399">
        <v>18186</v>
      </c>
      <c r="F420" t="s">
        <v>341</v>
      </c>
      <c r="G420" s="397">
        <v>21</v>
      </c>
    </row>
    <row r="421" spans="1:7" x14ac:dyDescent="0.2">
      <c r="A421" t="s">
        <v>220</v>
      </c>
      <c r="B421" t="s">
        <v>858</v>
      </c>
      <c r="C421">
        <v>7023751</v>
      </c>
      <c r="D421" s="397" t="s">
        <v>120</v>
      </c>
      <c r="E421" s="399">
        <v>36793</v>
      </c>
      <c r="F421" t="s">
        <v>342</v>
      </c>
      <c r="G421" s="397">
        <v>22</v>
      </c>
    </row>
    <row r="422" spans="1:7" x14ac:dyDescent="0.2">
      <c r="A422" t="s">
        <v>860</v>
      </c>
      <c r="B422" t="s">
        <v>861</v>
      </c>
      <c r="C422">
        <v>7019946</v>
      </c>
      <c r="D422" s="397" t="s">
        <v>120</v>
      </c>
      <c r="E422" s="399">
        <v>34713</v>
      </c>
      <c r="F422" t="s">
        <v>342</v>
      </c>
      <c r="G422" s="397">
        <v>22</v>
      </c>
    </row>
    <row r="423" spans="1:7" x14ac:dyDescent="0.2">
      <c r="A423" t="s">
        <v>862</v>
      </c>
      <c r="B423" t="s">
        <v>679</v>
      </c>
      <c r="C423">
        <v>7045329</v>
      </c>
      <c r="D423" s="397" t="s">
        <v>120</v>
      </c>
      <c r="E423" s="399">
        <v>37752</v>
      </c>
      <c r="F423" t="s">
        <v>342</v>
      </c>
      <c r="G423" s="397">
        <v>22</v>
      </c>
    </row>
    <row r="424" spans="1:7" x14ac:dyDescent="0.2">
      <c r="A424" t="s">
        <v>271</v>
      </c>
      <c r="B424" t="s">
        <v>866</v>
      </c>
      <c r="C424">
        <v>7036845</v>
      </c>
      <c r="D424" s="397" t="s">
        <v>120</v>
      </c>
      <c r="E424" s="399">
        <v>37198</v>
      </c>
      <c r="F424" t="s">
        <v>342</v>
      </c>
      <c r="G424" s="397">
        <v>22</v>
      </c>
    </row>
    <row r="425" spans="1:7" x14ac:dyDescent="0.2">
      <c r="A425" t="s">
        <v>271</v>
      </c>
      <c r="B425" t="s">
        <v>867</v>
      </c>
      <c r="C425">
        <v>7030801</v>
      </c>
      <c r="D425" s="397" t="s">
        <v>120</v>
      </c>
      <c r="E425" s="399">
        <v>35663</v>
      </c>
      <c r="F425" t="s">
        <v>342</v>
      </c>
      <c r="G425" s="397">
        <v>22</v>
      </c>
    </row>
    <row r="426" spans="1:7" x14ac:dyDescent="0.2">
      <c r="A426" t="s">
        <v>868</v>
      </c>
      <c r="B426" t="s">
        <v>869</v>
      </c>
      <c r="C426">
        <v>7040241</v>
      </c>
      <c r="D426" s="397" t="s">
        <v>120</v>
      </c>
      <c r="E426" s="399">
        <v>36838</v>
      </c>
      <c r="F426" t="s">
        <v>342</v>
      </c>
      <c r="G426" s="397">
        <v>22</v>
      </c>
    </row>
    <row r="427" spans="1:7" x14ac:dyDescent="0.2">
      <c r="A427" t="s">
        <v>870</v>
      </c>
      <c r="B427" t="s">
        <v>871</v>
      </c>
      <c r="C427">
        <v>7033385</v>
      </c>
      <c r="D427" s="397" t="s">
        <v>120</v>
      </c>
      <c r="E427" s="399">
        <v>37253</v>
      </c>
      <c r="F427" t="s">
        <v>342</v>
      </c>
      <c r="G427" s="397">
        <v>22</v>
      </c>
    </row>
    <row r="428" spans="1:7" x14ac:dyDescent="0.2">
      <c r="A428" t="s">
        <v>872</v>
      </c>
      <c r="B428" t="s">
        <v>585</v>
      </c>
      <c r="C428">
        <v>7044298</v>
      </c>
      <c r="D428" s="397" t="s">
        <v>120</v>
      </c>
      <c r="E428" s="399">
        <v>37853</v>
      </c>
      <c r="F428" t="s">
        <v>342</v>
      </c>
      <c r="G428" s="397">
        <v>22</v>
      </c>
    </row>
    <row r="429" spans="1:7" x14ac:dyDescent="0.2">
      <c r="A429" t="s">
        <v>873</v>
      </c>
      <c r="B429" t="s">
        <v>369</v>
      </c>
      <c r="C429">
        <v>7028666</v>
      </c>
      <c r="D429" s="397" t="s">
        <v>120</v>
      </c>
      <c r="E429" s="399">
        <v>32364</v>
      </c>
      <c r="F429" t="s">
        <v>342</v>
      </c>
      <c r="G429" s="397">
        <v>22</v>
      </c>
    </row>
    <row r="430" spans="1:7" x14ac:dyDescent="0.2">
      <c r="A430" t="s">
        <v>238</v>
      </c>
      <c r="B430" t="s">
        <v>874</v>
      </c>
      <c r="C430">
        <v>7036981</v>
      </c>
      <c r="D430" s="397" t="s">
        <v>120</v>
      </c>
      <c r="E430" s="399">
        <v>37567</v>
      </c>
      <c r="F430" t="s">
        <v>342</v>
      </c>
      <c r="G430" s="397">
        <v>22</v>
      </c>
    </row>
    <row r="431" spans="1:7" x14ac:dyDescent="0.2">
      <c r="A431" t="s">
        <v>879</v>
      </c>
      <c r="B431" t="s">
        <v>880</v>
      </c>
      <c r="C431">
        <v>7034239</v>
      </c>
      <c r="D431" s="397" t="s">
        <v>120</v>
      </c>
      <c r="E431" s="399">
        <v>37681</v>
      </c>
      <c r="F431" t="s">
        <v>342</v>
      </c>
      <c r="G431" s="397">
        <v>22</v>
      </c>
    </row>
    <row r="432" spans="1:7" x14ac:dyDescent="0.2">
      <c r="A432" t="s">
        <v>881</v>
      </c>
      <c r="B432" t="s">
        <v>882</v>
      </c>
      <c r="C432">
        <v>7037385</v>
      </c>
      <c r="D432" s="397" t="s">
        <v>120</v>
      </c>
      <c r="E432" s="399">
        <v>35194</v>
      </c>
      <c r="F432" t="s">
        <v>342</v>
      </c>
      <c r="G432" s="397">
        <v>22</v>
      </c>
    </row>
    <row r="433" spans="1:7" x14ac:dyDescent="0.2">
      <c r="A433" t="s">
        <v>886</v>
      </c>
      <c r="B433" t="s">
        <v>887</v>
      </c>
      <c r="C433">
        <v>7031544</v>
      </c>
      <c r="D433" s="397" t="s">
        <v>120</v>
      </c>
      <c r="E433" s="399">
        <v>27284</v>
      </c>
      <c r="F433" t="s">
        <v>342</v>
      </c>
      <c r="G433" s="397">
        <v>22</v>
      </c>
    </row>
    <row r="434" spans="1:7" x14ac:dyDescent="0.2">
      <c r="A434" t="s">
        <v>121</v>
      </c>
      <c r="B434" t="s">
        <v>533</v>
      </c>
      <c r="C434">
        <v>7034709</v>
      </c>
      <c r="D434" s="397" t="s">
        <v>120</v>
      </c>
      <c r="E434" s="399">
        <v>36988</v>
      </c>
      <c r="F434" t="s">
        <v>342</v>
      </c>
      <c r="G434" s="397">
        <v>22</v>
      </c>
    </row>
    <row r="435" spans="1:7" x14ac:dyDescent="0.2">
      <c r="A435" t="s">
        <v>121</v>
      </c>
      <c r="B435" t="s">
        <v>671</v>
      </c>
      <c r="C435">
        <v>7028566</v>
      </c>
      <c r="D435" s="397" t="s">
        <v>120</v>
      </c>
      <c r="E435" s="399">
        <v>36526</v>
      </c>
      <c r="F435" t="s">
        <v>342</v>
      </c>
      <c r="G435" s="397">
        <v>22</v>
      </c>
    </row>
    <row r="436" spans="1:7" x14ac:dyDescent="0.2">
      <c r="A436" t="s">
        <v>889</v>
      </c>
      <c r="B436" t="s">
        <v>890</v>
      </c>
      <c r="C436">
        <v>7032449</v>
      </c>
      <c r="D436" s="397" t="s">
        <v>120</v>
      </c>
      <c r="E436" s="399">
        <v>37362</v>
      </c>
      <c r="F436" t="s">
        <v>342</v>
      </c>
      <c r="G436" s="397">
        <v>22</v>
      </c>
    </row>
    <row r="437" spans="1:7" x14ac:dyDescent="0.2">
      <c r="A437" t="s">
        <v>894</v>
      </c>
      <c r="B437" t="s">
        <v>895</v>
      </c>
      <c r="C437">
        <v>7044240</v>
      </c>
      <c r="D437" s="397" t="s">
        <v>120</v>
      </c>
      <c r="E437" s="399">
        <v>37823</v>
      </c>
      <c r="F437" t="s">
        <v>342</v>
      </c>
      <c r="G437" s="397">
        <v>22</v>
      </c>
    </row>
    <row r="438" spans="1:7" x14ac:dyDescent="0.2">
      <c r="A438" t="s">
        <v>204</v>
      </c>
      <c r="B438" t="s">
        <v>896</v>
      </c>
      <c r="C438">
        <v>7045312</v>
      </c>
      <c r="D438" s="397" t="s">
        <v>120</v>
      </c>
      <c r="E438" s="399">
        <v>37533</v>
      </c>
      <c r="F438" t="s">
        <v>342</v>
      </c>
      <c r="G438" s="397">
        <v>22</v>
      </c>
    </row>
    <row r="439" spans="1:7" x14ac:dyDescent="0.2">
      <c r="A439" t="s">
        <v>240</v>
      </c>
      <c r="B439" t="s">
        <v>897</v>
      </c>
      <c r="C439">
        <v>7036982</v>
      </c>
      <c r="D439" s="397" t="s">
        <v>120</v>
      </c>
      <c r="E439" s="399">
        <v>37780</v>
      </c>
      <c r="F439" t="s">
        <v>342</v>
      </c>
      <c r="G439" s="397">
        <v>22</v>
      </c>
    </row>
    <row r="440" spans="1:7" x14ac:dyDescent="0.2">
      <c r="A440" t="s">
        <v>21</v>
      </c>
      <c r="B440" t="s">
        <v>899</v>
      </c>
      <c r="C440">
        <v>2684209</v>
      </c>
      <c r="D440" s="397" t="s">
        <v>120</v>
      </c>
      <c r="E440" s="399">
        <v>32428</v>
      </c>
      <c r="F440" t="s">
        <v>342</v>
      </c>
      <c r="G440" s="397">
        <v>22</v>
      </c>
    </row>
    <row r="441" spans="1:7" x14ac:dyDescent="0.2">
      <c r="A441" t="s">
        <v>900</v>
      </c>
      <c r="B441" t="s">
        <v>901</v>
      </c>
      <c r="C441">
        <v>7039732</v>
      </c>
      <c r="D441" s="397" t="s">
        <v>120</v>
      </c>
      <c r="E441" s="399">
        <v>37826</v>
      </c>
      <c r="F441" t="s">
        <v>342</v>
      </c>
      <c r="G441" s="397">
        <v>22</v>
      </c>
    </row>
    <row r="442" spans="1:7" x14ac:dyDescent="0.2">
      <c r="A442" t="s">
        <v>123</v>
      </c>
      <c r="B442" t="s">
        <v>905</v>
      </c>
      <c r="C442">
        <v>7041032</v>
      </c>
      <c r="D442" s="397" t="s">
        <v>120</v>
      </c>
      <c r="E442" s="399">
        <v>37707</v>
      </c>
      <c r="F442" t="s">
        <v>342</v>
      </c>
      <c r="G442" s="397">
        <v>22</v>
      </c>
    </row>
    <row r="443" spans="1:7" x14ac:dyDescent="0.2">
      <c r="A443" t="s">
        <v>123</v>
      </c>
      <c r="B443" t="s">
        <v>906</v>
      </c>
      <c r="C443">
        <v>7028667</v>
      </c>
      <c r="D443" s="397" t="s">
        <v>120</v>
      </c>
      <c r="E443" s="399">
        <v>32211</v>
      </c>
      <c r="F443" t="s">
        <v>342</v>
      </c>
      <c r="G443" s="397">
        <v>22</v>
      </c>
    </row>
    <row r="444" spans="1:7" x14ac:dyDescent="0.2">
      <c r="A444" t="s">
        <v>909</v>
      </c>
      <c r="B444" t="s">
        <v>910</v>
      </c>
      <c r="C444">
        <v>7036352</v>
      </c>
      <c r="D444" s="397" t="s">
        <v>120</v>
      </c>
      <c r="E444" s="399">
        <v>37134</v>
      </c>
      <c r="F444" t="s">
        <v>342</v>
      </c>
      <c r="G444" s="397">
        <v>22</v>
      </c>
    </row>
    <row r="445" spans="1:7" x14ac:dyDescent="0.2">
      <c r="A445" t="s">
        <v>909</v>
      </c>
      <c r="B445" t="s">
        <v>911</v>
      </c>
      <c r="C445">
        <v>7043474</v>
      </c>
      <c r="D445" s="397" t="s">
        <v>120</v>
      </c>
      <c r="E445" s="399">
        <v>25115</v>
      </c>
      <c r="F445" t="s">
        <v>342</v>
      </c>
      <c r="G445" s="397">
        <v>22</v>
      </c>
    </row>
    <row r="446" spans="1:7" x14ac:dyDescent="0.2">
      <c r="A446" t="s">
        <v>920</v>
      </c>
      <c r="B446" t="s">
        <v>921</v>
      </c>
      <c r="C446">
        <v>7043759</v>
      </c>
      <c r="D446" s="397" t="s">
        <v>120</v>
      </c>
      <c r="E446" s="399">
        <v>37475</v>
      </c>
      <c r="F446" t="s">
        <v>342</v>
      </c>
      <c r="G446" s="397">
        <v>22</v>
      </c>
    </row>
    <row r="447" spans="1:7" x14ac:dyDescent="0.2">
      <c r="A447" t="s">
        <v>436</v>
      </c>
      <c r="B447" t="s">
        <v>491</v>
      </c>
      <c r="C447">
        <v>7030368</v>
      </c>
      <c r="D447" s="397" t="s">
        <v>120</v>
      </c>
      <c r="E447" s="399">
        <v>36075</v>
      </c>
      <c r="F447" t="s">
        <v>342</v>
      </c>
      <c r="G447" s="397">
        <v>22</v>
      </c>
    </row>
    <row r="448" spans="1:7" x14ac:dyDescent="0.2">
      <c r="A448" t="s">
        <v>438</v>
      </c>
      <c r="B448" t="s">
        <v>493</v>
      </c>
      <c r="C448">
        <v>7040819</v>
      </c>
      <c r="D448" s="397" t="s">
        <v>120</v>
      </c>
      <c r="E448" s="399">
        <v>37516</v>
      </c>
      <c r="F448" t="s">
        <v>342</v>
      </c>
      <c r="G448" s="397">
        <v>22</v>
      </c>
    </row>
    <row r="449" spans="1:7" x14ac:dyDescent="0.2">
      <c r="A449" t="s">
        <v>241</v>
      </c>
      <c r="B449" t="s">
        <v>929</v>
      </c>
      <c r="C449">
        <v>7038223</v>
      </c>
      <c r="D449" s="397" t="s">
        <v>120</v>
      </c>
      <c r="E449" s="399">
        <v>37628</v>
      </c>
      <c r="F449" t="s">
        <v>342</v>
      </c>
      <c r="G449" s="397">
        <v>22</v>
      </c>
    </row>
    <row r="450" spans="1:7" x14ac:dyDescent="0.2">
      <c r="A450" t="s">
        <v>932</v>
      </c>
      <c r="B450" t="s">
        <v>671</v>
      </c>
      <c r="C450">
        <v>7033879</v>
      </c>
      <c r="D450" s="397" t="s">
        <v>120</v>
      </c>
      <c r="E450" s="399">
        <v>37814</v>
      </c>
      <c r="F450" t="s">
        <v>342</v>
      </c>
      <c r="G450" s="397">
        <v>22</v>
      </c>
    </row>
    <row r="451" spans="1:7" x14ac:dyDescent="0.2">
      <c r="A451" t="s">
        <v>934</v>
      </c>
      <c r="B451" t="s">
        <v>935</v>
      </c>
      <c r="C451">
        <v>7037215</v>
      </c>
      <c r="D451" s="397" t="s">
        <v>120</v>
      </c>
      <c r="E451" s="399">
        <v>37848</v>
      </c>
      <c r="F451" t="s">
        <v>342</v>
      </c>
      <c r="G451" s="397">
        <v>22</v>
      </c>
    </row>
    <row r="452" spans="1:7" x14ac:dyDescent="0.2">
      <c r="A452" t="s">
        <v>462</v>
      </c>
      <c r="B452" t="s">
        <v>493</v>
      </c>
      <c r="C452">
        <v>7038785</v>
      </c>
      <c r="D452" s="397" t="s">
        <v>120</v>
      </c>
      <c r="E452" s="399">
        <v>37618</v>
      </c>
      <c r="F452" t="s">
        <v>342</v>
      </c>
      <c r="G452" s="397">
        <v>22</v>
      </c>
    </row>
    <row r="453" spans="1:7" x14ac:dyDescent="0.2">
      <c r="A453" t="s">
        <v>936</v>
      </c>
      <c r="B453" t="s">
        <v>937</v>
      </c>
      <c r="C453">
        <v>7040871</v>
      </c>
      <c r="D453" s="397" t="s">
        <v>120</v>
      </c>
      <c r="E453" s="399">
        <v>37672</v>
      </c>
      <c r="F453" t="s">
        <v>342</v>
      </c>
      <c r="G453" s="397">
        <v>22</v>
      </c>
    </row>
    <row r="454" spans="1:7" x14ac:dyDescent="0.2">
      <c r="A454" t="s">
        <v>936</v>
      </c>
      <c r="B454" t="s">
        <v>606</v>
      </c>
      <c r="C454">
        <v>7035291</v>
      </c>
      <c r="D454" s="397" t="s">
        <v>120</v>
      </c>
      <c r="E454" s="399">
        <v>37672</v>
      </c>
      <c r="F454" t="s">
        <v>342</v>
      </c>
      <c r="G454" s="397">
        <v>22</v>
      </c>
    </row>
    <row r="455" spans="1:7" x14ac:dyDescent="0.2">
      <c r="A455" t="s">
        <v>938</v>
      </c>
      <c r="B455" t="s">
        <v>426</v>
      </c>
      <c r="C455">
        <v>7041985</v>
      </c>
      <c r="D455" s="397" t="s">
        <v>120</v>
      </c>
      <c r="E455" s="399">
        <v>37740</v>
      </c>
      <c r="F455" t="s">
        <v>342</v>
      </c>
      <c r="G455" s="397">
        <v>22</v>
      </c>
    </row>
    <row r="456" spans="1:7" x14ac:dyDescent="0.2">
      <c r="A456" t="s">
        <v>197</v>
      </c>
      <c r="B456" t="s">
        <v>671</v>
      </c>
      <c r="C456">
        <v>7045311</v>
      </c>
      <c r="D456" s="397" t="s">
        <v>120</v>
      </c>
      <c r="E456" s="399">
        <v>37530</v>
      </c>
      <c r="F456" t="s">
        <v>342</v>
      </c>
      <c r="G456" s="397">
        <v>22</v>
      </c>
    </row>
    <row r="457" spans="1:7" x14ac:dyDescent="0.2">
      <c r="A457" t="s">
        <v>274</v>
      </c>
      <c r="B457" t="s">
        <v>571</v>
      </c>
      <c r="C457">
        <v>7032093</v>
      </c>
      <c r="D457" s="397" t="s">
        <v>120</v>
      </c>
      <c r="E457" s="399">
        <v>37550</v>
      </c>
      <c r="F457" t="s">
        <v>342</v>
      </c>
      <c r="G457" s="397">
        <v>22</v>
      </c>
    </row>
    <row r="458" spans="1:7" x14ac:dyDescent="0.2">
      <c r="A458" t="s">
        <v>274</v>
      </c>
      <c r="B458" t="s">
        <v>939</v>
      </c>
      <c r="C458">
        <v>7031473</v>
      </c>
      <c r="D458" s="397" t="s">
        <v>120</v>
      </c>
      <c r="E458" s="399">
        <v>37361</v>
      </c>
      <c r="F458" t="s">
        <v>342</v>
      </c>
      <c r="G458" s="397">
        <v>22</v>
      </c>
    </row>
    <row r="459" spans="1:7" x14ac:dyDescent="0.2">
      <c r="A459" t="s">
        <v>274</v>
      </c>
      <c r="B459" t="s">
        <v>940</v>
      </c>
      <c r="C459">
        <v>7036122</v>
      </c>
      <c r="D459" s="397" t="s">
        <v>120</v>
      </c>
      <c r="E459" s="399">
        <v>37642</v>
      </c>
      <c r="F459" t="s">
        <v>342</v>
      </c>
      <c r="G459" s="397">
        <v>22</v>
      </c>
    </row>
    <row r="460" spans="1:7" x14ac:dyDescent="0.2">
      <c r="A460" t="s">
        <v>274</v>
      </c>
      <c r="B460" t="s">
        <v>906</v>
      </c>
      <c r="C460">
        <v>7037152</v>
      </c>
      <c r="D460" s="397" t="s">
        <v>120</v>
      </c>
      <c r="E460" s="399">
        <v>36981</v>
      </c>
      <c r="F460" t="s">
        <v>342</v>
      </c>
      <c r="G460" s="397">
        <v>22</v>
      </c>
    </row>
    <row r="461" spans="1:7" x14ac:dyDescent="0.2">
      <c r="A461" t="s">
        <v>187</v>
      </c>
      <c r="B461" t="s">
        <v>858</v>
      </c>
      <c r="C461">
        <v>7041895</v>
      </c>
      <c r="D461" s="397" t="s">
        <v>120</v>
      </c>
      <c r="E461" s="399">
        <v>37149</v>
      </c>
      <c r="F461" t="s">
        <v>342</v>
      </c>
      <c r="G461" s="397">
        <v>22</v>
      </c>
    </row>
    <row r="462" spans="1:7" x14ac:dyDescent="0.2">
      <c r="A462" t="s">
        <v>187</v>
      </c>
      <c r="B462" t="s">
        <v>682</v>
      </c>
      <c r="C462">
        <v>7039779</v>
      </c>
      <c r="D462" s="397" t="s">
        <v>120</v>
      </c>
      <c r="E462" s="399">
        <v>36804</v>
      </c>
      <c r="F462" t="s">
        <v>342</v>
      </c>
      <c r="G462" s="397">
        <v>22</v>
      </c>
    </row>
    <row r="463" spans="1:7" x14ac:dyDescent="0.2">
      <c r="A463" t="s">
        <v>187</v>
      </c>
      <c r="B463" t="s">
        <v>943</v>
      </c>
      <c r="C463">
        <v>7041896</v>
      </c>
      <c r="D463" s="397" t="s">
        <v>120</v>
      </c>
      <c r="E463" s="399">
        <v>37453</v>
      </c>
      <c r="F463" t="s">
        <v>342</v>
      </c>
      <c r="G463" s="397">
        <v>22</v>
      </c>
    </row>
    <row r="464" spans="1:7" x14ac:dyDescent="0.2">
      <c r="A464" t="s">
        <v>944</v>
      </c>
      <c r="B464" t="s">
        <v>945</v>
      </c>
      <c r="C464">
        <v>7045081</v>
      </c>
      <c r="D464" s="397" t="s">
        <v>120</v>
      </c>
      <c r="E464" s="399">
        <v>37548</v>
      </c>
      <c r="F464" t="s">
        <v>342</v>
      </c>
      <c r="G464" s="397">
        <v>22</v>
      </c>
    </row>
    <row r="465" spans="1:7" x14ac:dyDescent="0.2">
      <c r="A465" t="s">
        <v>946</v>
      </c>
      <c r="B465" t="s">
        <v>790</v>
      </c>
      <c r="C465">
        <v>7038400</v>
      </c>
      <c r="D465" s="397" t="s">
        <v>120</v>
      </c>
      <c r="E465" s="399">
        <v>24602</v>
      </c>
      <c r="F465" t="s">
        <v>342</v>
      </c>
      <c r="G465" s="397">
        <v>22</v>
      </c>
    </row>
    <row r="466" spans="1:7" x14ac:dyDescent="0.2">
      <c r="A466" t="s">
        <v>188</v>
      </c>
      <c r="B466" t="s">
        <v>493</v>
      </c>
      <c r="C466">
        <v>7037423</v>
      </c>
      <c r="D466" s="397" t="s">
        <v>120</v>
      </c>
      <c r="E466" s="399">
        <v>37721</v>
      </c>
      <c r="F466" t="s">
        <v>342</v>
      </c>
      <c r="G466" s="397">
        <v>22</v>
      </c>
    </row>
    <row r="467" spans="1:7" x14ac:dyDescent="0.2">
      <c r="A467" t="s">
        <v>127</v>
      </c>
      <c r="B467" t="s">
        <v>948</v>
      </c>
      <c r="C467">
        <v>7035322</v>
      </c>
      <c r="D467" s="397" t="s">
        <v>120</v>
      </c>
      <c r="E467" s="399">
        <v>36853</v>
      </c>
      <c r="F467" t="s">
        <v>342</v>
      </c>
      <c r="G467" s="397">
        <v>22</v>
      </c>
    </row>
    <row r="468" spans="1:7" x14ac:dyDescent="0.2">
      <c r="A468" t="s">
        <v>127</v>
      </c>
      <c r="B468" t="s">
        <v>949</v>
      </c>
      <c r="C468">
        <v>7036767</v>
      </c>
      <c r="D468" s="397" t="s">
        <v>120</v>
      </c>
      <c r="E468" s="399">
        <v>27001</v>
      </c>
      <c r="F468" t="s">
        <v>342</v>
      </c>
      <c r="G468" s="397">
        <v>22</v>
      </c>
    </row>
    <row r="469" spans="1:7" x14ac:dyDescent="0.2">
      <c r="A469" t="s">
        <v>950</v>
      </c>
      <c r="B469" t="s">
        <v>430</v>
      </c>
      <c r="C469">
        <v>7042648</v>
      </c>
      <c r="D469" s="397" t="s">
        <v>120</v>
      </c>
      <c r="E469" s="399">
        <v>37152</v>
      </c>
      <c r="F469" t="s">
        <v>342</v>
      </c>
      <c r="G469" s="397">
        <v>22</v>
      </c>
    </row>
    <row r="470" spans="1:7" x14ac:dyDescent="0.2">
      <c r="A470" t="s">
        <v>952</v>
      </c>
      <c r="B470" t="s">
        <v>953</v>
      </c>
      <c r="C470">
        <v>7019990</v>
      </c>
      <c r="D470" s="397" t="s">
        <v>120</v>
      </c>
      <c r="E470" s="399">
        <v>12589</v>
      </c>
      <c r="F470" t="s">
        <v>342</v>
      </c>
      <c r="G470" s="397">
        <v>22</v>
      </c>
    </row>
    <row r="471" spans="1:7" x14ac:dyDescent="0.2">
      <c r="A471" t="s">
        <v>952</v>
      </c>
      <c r="B471" t="s">
        <v>954</v>
      </c>
      <c r="C471">
        <v>7019995</v>
      </c>
      <c r="D471" s="397" t="s">
        <v>120</v>
      </c>
      <c r="E471" s="399">
        <v>23973</v>
      </c>
      <c r="F471" t="s">
        <v>342</v>
      </c>
      <c r="G471" s="397">
        <v>22</v>
      </c>
    </row>
    <row r="472" spans="1:7" x14ac:dyDescent="0.2">
      <c r="A472" t="s">
        <v>955</v>
      </c>
      <c r="B472" t="s">
        <v>956</v>
      </c>
      <c r="C472">
        <v>7033894</v>
      </c>
      <c r="D472" s="397" t="s">
        <v>120</v>
      </c>
      <c r="E472" s="399">
        <v>24621</v>
      </c>
      <c r="F472" t="s">
        <v>342</v>
      </c>
      <c r="G472" s="397">
        <v>22</v>
      </c>
    </row>
    <row r="473" spans="1:7" x14ac:dyDescent="0.2">
      <c r="A473" t="s">
        <v>955</v>
      </c>
      <c r="B473" t="s">
        <v>957</v>
      </c>
      <c r="C473">
        <v>7031225</v>
      </c>
      <c r="D473" s="397" t="s">
        <v>120</v>
      </c>
      <c r="E473" s="399">
        <v>36027</v>
      </c>
      <c r="F473" t="s">
        <v>342</v>
      </c>
      <c r="G473" s="397">
        <v>22</v>
      </c>
    </row>
    <row r="474" spans="1:7" x14ac:dyDescent="0.2">
      <c r="A474" t="s">
        <v>962</v>
      </c>
      <c r="B474" t="s">
        <v>963</v>
      </c>
      <c r="C474">
        <v>7033383</v>
      </c>
      <c r="D474" s="397" t="s">
        <v>120</v>
      </c>
      <c r="E474" s="399">
        <v>37214</v>
      </c>
      <c r="F474" t="s">
        <v>342</v>
      </c>
      <c r="G474" s="397">
        <v>22</v>
      </c>
    </row>
    <row r="475" spans="1:7" x14ac:dyDescent="0.2">
      <c r="A475" t="s">
        <v>966</v>
      </c>
      <c r="B475" t="s">
        <v>363</v>
      </c>
      <c r="C475">
        <v>7033434</v>
      </c>
      <c r="D475" s="397" t="s">
        <v>120</v>
      </c>
      <c r="E475" s="399">
        <v>36890</v>
      </c>
      <c r="F475" t="s">
        <v>342</v>
      </c>
      <c r="G475" s="397">
        <v>22</v>
      </c>
    </row>
    <row r="476" spans="1:7" x14ac:dyDescent="0.2">
      <c r="A476" t="s">
        <v>966</v>
      </c>
      <c r="B476" t="s">
        <v>967</v>
      </c>
      <c r="C476">
        <v>7037068</v>
      </c>
      <c r="D476" s="397" t="s">
        <v>120</v>
      </c>
      <c r="E476" s="399">
        <v>37750</v>
      </c>
      <c r="F476" t="s">
        <v>342</v>
      </c>
      <c r="G476" s="397">
        <v>22</v>
      </c>
    </row>
    <row r="477" spans="1:7" x14ac:dyDescent="0.2">
      <c r="A477" t="s">
        <v>931</v>
      </c>
      <c r="B477" t="s">
        <v>968</v>
      </c>
      <c r="C477">
        <v>7031760</v>
      </c>
      <c r="D477" s="397" t="s">
        <v>120</v>
      </c>
      <c r="E477" s="399">
        <v>36791</v>
      </c>
      <c r="F477" t="s">
        <v>342</v>
      </c>
      <c r="G477" s="397">
        <v>22</v>
      </c>
    </row>
    <row r="478" spans="1:7" x14ac:dyDescent="0.2">
      <c r="A478" t="s">
        <v>931</v>
      </c>
      <c r="B478" t="s">
        <v>682</v>
      </c>
      <c r="C478">
        <v>7031761</v>
      </c>
      <c r="D478" s="397" t="s">
        <v>120</v>
      </c>
      <c r="E478" s="399">
        <v>35706</v>
      </c>
      <c r="F478" t="s">
        <v>342</v>
      </c>
      <c r="G478" s="397">
        <v>22</v>
      </c>
    </row>
    <row r="479" spans="1:7" x14ac:dyDescent="0.2">
      <c r="A479" t="s">
        <v>931</v>
      </c>
      <c r="B479" t="s">
        <v>970</v>
      </c>
      <c r="C479">
        <v>7041431</v>
      </c>
      <c r="D479" s="397" t="s">
        <v>120</v>
      </c>
      <c r="E479" s="399">
        <v>36971</v>
      </c>
      <c r="F479" t="s">
        <v>342</v>
      </c>
      <c r="G479" s="397">
        <v>22</v>
      </c>
    </row>
    <row r="480" spans="1:7" x14ac:dyDescent="0.2">
      <c r="A480" t="s">
        <v>971</v>
      </c>
      <c r="B480" t="s">
        <v>906</v>
      </c>
      <c r="C480">
        <v>7019764</v>
      </c>
      <c r="D480" s="397" t="s">
        <v>120</v>
      </c>
      <c r="E480" s="399">
        <v>35874</v>
      </c>
      <c r="F480" t="s">
        <v>342</v>
      </c>
      <c r="G480" s="397">
        <v>22</v>
      </c>
    </row>
    <row r="481" spans="1:7" x14ac:dyDescent="0.2">
      <c r="A481" t="s">
        <v>537</v>
      </c>
      <c r="B481" t="s">
        <v>682</v>
      </c>
      <c r="C481">
        <v>7037145</v>
      </c>
      <c r="D481" s="397" t="s">
        <v>120</v>
      </c>
      <c r="E481" s="399">
        <v>32589</v>
      </c>
      <c r="F481" t="s">
        <v>342</v>
      </c>
      <c r="G481" s="397">
        <v>22</v>
      </c>
    </row>
    <row r="482" spans="1:7" x14ac:dyDescent="0.2">
      <c r="A482" t="s">
        <v>972</v>
      </c>
      <c r="B482" t="s">
        <v>973</v>
      </c>
      <c r="C482">
        <v>7036915</v>
      </c>
      <c r="D482" s="397" t="s">
        <v>120</v>
      </c>
      <c r="E482" s="399">
        <v>37683</v>
      </c>
      <c r="F482" t="s">
        <v>342</v>
      </c>
      <c r="G482" s="397">
        <v>22</v>
      </c>
    </row>
    <row r="483" spans="1:7" x14ac:dyDescent="0.2">
      <c r="A483" t="s">
        <v>972</v>
      </c>
      <c r="B483" t="s">
        <v>974</v>
      </c>
      <c r="C483">
        <v>7029505</v>
      </c>
      <c r="D483" s="397" t="s">
        <v>120</v>
      </c>
      <c r="E483" s="399">
        <v>37269</v>
      </c>
      <c r="F483" t="s">
        <v>342</v>
      </c>
      <c r="G483" s="397">
        <v>22</v>
      </c>
    </row>
    <row r="484" spans="1:7" x14ac:dyDescent="0.2">
      <c r="A484" t="s">
        <v>244</v>
      </c>
      <c r="B484" t="s">
        <v>976</v>
      </c>
      <c r="C484">
        <v>2750806</v>
      </c>
      <c r="D484" s="397" t="s">
        <v>120</v>
      </c>
      <c r="E484" s="399">
        <v>32921</v>
      </c>
      <c r="F484" t="s">
        <v>342</v>
      </c>
      <c r="G484" s="397">
        <v>22</v>
      </c>
    </row>
    <row r="485" spans="1:7" x14ac:dyDescent="0.2">
      <c r="A485" t="s">
        <v>276</v>
      </c>
      <c r="B485" t="s">
        <v>979</v>
      </c>
      <c r="C485">
        <v>7035319</v>
      </c>
      <c r="D485" s="397" t="s">
        <v>120</v>
      </c>
      <c r="E485" s="399">
        <v>37228</v>
      </c>
      <c r="F485" t="s">
        <v>342</v>
      </c>
      <c r="G485" s="397">
        <v>22</v>
      </c>
    </row>
    <row r="486" spans="1:7" x14ac:dyDescent="0.2">
      <c r="A486" t="s">
        <v>980</v>
      </c>
      <c r="B486" t="s">
        <v>982</v>
      </c>
      <c r="C486">
        <v>7033312</v>
      </c>
      <c r="D486" s="397" t="s">
        <v>120</v>
      </c>
      <c r="E486" s="399">
        <v>36160</v>
      </c>
      <c r="F486" t="s">
        <v>342</v>
      </c>
      <c r="G486" s="397">
        <v>22</v>
      </c>
    </row>
    <row r="487" spans="1:7" x14ac:dyDescent="0.2">
      <c r="A487" t="s">
        <v>814</v>
      </c>
      <c r="B487" t="s">
        <v>470</v>
      </c>
      <c r="C487">
        <v>7019939</v>
      </c>
      <c r="D487" s="397" t="s">
        <v>120</v>
      </c>
      <c r="E487" s="399">
        <v>34872</v>
      </c>
      <c r="F487" t="s">
        <v>342</v>
      </c>
      <c r="G487" s="397">
        <v>22</v>
      </c>
    </row>
    <row r="488" spans="1:7" x14ac:dyDescent="0.2">
      <c r="A488" t="s">
        <v>986</v>
      </c>
      <c r="B488" t="s">
        <v>987</v>
      </c>
      <c r="C488">
        <v>7031370</v>
      </c>
      <c r="D488" s="397" t="s">
        <v>120</v>
      </c>
      <c r="E488" s="399">
        <v>36801</v>
      </c>
      <c r="F488" t="s">
        <v>342</v>
      </c>
      <c r="G488" s="397">
        <v>22</v>
      </c>
    </row>
    <row r="489" spans="1:7" x14ac:dyDescent="0.2">
      <c r="A489" t="s">
        <v>988</v>
      </c>
      <c r="B489" t="s">
        <v>989</v>
      </c>
      <c r="C489">
        <v>7042179</v>
      </c>
      <c r="D489" s="397" t="s">
        <v>120</v>
      </c>
      <c r="E489" s="399">
        <v>37589</v>
      </c>
      <c r="F489" t="s">
        <v>342</v>
      </c>
      <c r="G489" s="397">
        <v>22</v>
      </c>
    </row>
    <row r="490" spans="1:7" x14ac:dyDescent="0.2">
      <c r="A490" t="s">
        <v>200</v>
      </c>
      <c r="B490" t="s">
        <v>993</v>
      </c>
      <c r="C490">
        <v>7031872</v>
      </c>
      <c r="D490" s="397" t="s">
        <v>120</v>
      </c>
      <c r="E490" s="399">
        <v>36512</v>
      </c>
      <c r="F490" t="s">
        <v>342</v>
      </c>
      <c r="G490" s="397">
        <v>22</v>
      </c>
    </row>
    <row r="491" spans="1:7" x14ac:dyDescent="0.2">
      <c r="A491" t="s">
        <v>143</v>
      </c>
      <c r="B491" t="s">
        <v>574</v>
      </c>
      <c r="C491">
        <v>7030265</v>
      </c>
      <c r="D491" s="397" t="s">
        <v>120</v>
      </c>
      <c r="E491" s="399">
        <v>37151</v>
      </c>
      <c r="F491" t="s">
        <v>342</v>
      </c>
      <c r="G491" s="397">
        <v>22</v>
      </c>
    </row>
    <row r="492" spans="1:7" x14ac:dyDescent="0.2">
      <c r="A492" t="s">
        <v>459</v>
      </c>
      <c r="B492" t="s">
        <v>810</v>
      </c>
      <c r="C492">
        <v>7033316</v>
      </c>
      <c r="D492" s="397" t="s">
        <v>120</v>
      </c>
      <c r="E492" s="399">
        <v>26108</v>
      </c>
      <c r="F492" t="s">
        <v>342</v>
      </c>
      <c r="G492" s="397">
        <v>22</v>
      </c>
    </row>
    <row r="493" spans="1:7" x14ac:dyDescent="0.2">
      <c r="A493" t="s">
        <v>459</v>
      </c>
      <c r="B493" t="s">
        <v>996</v>
      </c>
      <c r="C493">
        <v>7031873</v>
      </c>
      <c r="D493" s="397" t="s">
        <v>120</v>
      </c>
      <c r="E493" s="399">
        <v>36876</v>
      </c>
      <c r="F493" t="s">
        <v>342</v>
      </c>
      <c r="G493" s="397">
        <v>22</v>
      </c>
    </row>
    <row r="494" spans="1:7" x14ac:dyDescent="0.2">
      <c r="A494" t="s">
        <v>997</v>
      </c>
      <c r="B494" t="s">
        <v>588</v>
      </c>
      <c r="C494">
        <v>7021495</v>
      </c>
      <c r="D494" s="397" t="s">
        <v>120</v>
      </c>
      <c r="E494" s="399">
        <v>20107</v>
      </c>
      <c r="F494" t="s">
        <v>342</v>
      </c>
      <c r="G494" s="397">
        <v>22</v>
      </c>
    </row>
    <row r="495" spans="1:7" x14ac:dyDescent="0.2">
      <c r="A495" t="s">
        <v>998</v>
      </c>
      <c r="B495" t="s">
        <v>999</v>
      </c>
      <c r="C495">
        <v>7023318</v>
      </c>
      <c r="D495" s="397" t="s">
        <v>120</v>
      </c>
      <c r="E495" s="399">
        <v>36917</v>
      </c>
      <c r="F495" t="s">
        <v>342</v>
      </c>
      <c r="G495" s="397">
        <v>22</v>
      </c>
    </row>
    <row r="496" spans="1:7" x14ac:dyDescent="0.2">
      <c r="A496" t="s">
        <v>1000</v>
      </c>
      <c r="B496" t="s">
        <v>430</v>
      </c>
      <c r="C496">
        <v>7030283</v>
      </c>
      <c r="D496" s="397" t="s">
        <v>120</v>
      </c>
      <c r="E496" s="399">
        <v>37292</v>
      </c>
      <c r="F496" t="s">
        <v>342</v>
      </c>
      <c r="G496" s="397">
        <v>22</v>
      </c>
    </row>
    <row r="497" spans="1:7" x14ac:dyDescent="0.2">
      <c r="A497" t="s">
        <v>1005</v>
      </c>
      <c r="B497" t="s">
        <v>996</v>
      </c>
      <c r="C497">
        <v>7031961</v>
      </c>
      <c r="D497" s="397" t="s">
        <v>120</v>
      </c>
      <c r="E497" s="399">
        <v>36727</v>
      </c>
      <c r="F497" t="s">
        <v>342</v>
      </c>
      <c r="G497" s="397">
        <v>22</v>
      </c>
    </row>
    <row r="498" spans="1:7" x14ac:dyDescent="0.2">
      <c r="A498" t="s">
        <v>1006</v>
      </c>
      <c r="B498" t="s">
        <v>1007</v>
      </c>
      <c r="C498">
        <v>7033080</v>
      </c>
      <c r="D498" s="397" t="s">
        <v>120</v>
      </c>
      <c r="E498" s="399">
        <v>24865</v>
      </c>
      <c r="F498" t="s">
        <v>342</v>
      </c>
      <c r="G498" s="397">
        <v>22</v>
      </c>
    </row>
    <row r="499" spans="1:7" x14ac:dyDescent="0.2">
      <c r="A499" t="s">
        <v>1008</v>
      </c>
      <c r="B499" t="s">
        <v>551</v>
      </c>
      <c r="C499">
        <v>7019090</v>
      </c>
      <c r="D499" s="397" t="s">
        <v>120</v>
      </c>
      <c r="E499" s="399">
        <v>34700</v>
      </c>
      <c r="F499" t="s">
        <v>342</v>
      </c>
      <c r="G499" s="397">
        <v>22</v>
      </c>
    </row>
    <row r="500" spans="1:7" x14ac:dyDescent="0.2">
      <c r="A500" t="s">
        <v>136</v>
      </c>
      <c r="B500" t="s">
        <v>380</v>
      </c>
      <c r="C500">
        <v>7023588</v>
      </c>
      <c r="D500" s="397" t="s">
        <v>120</v>
      </c>
      <c r="E500" s="399">
        <v>37209</v>
      </c>
      <c r="F500" t="s">
        <v>342</v>
      </c>
      <c r="G500" s="397">
        <v>22</v>
      </c>
    </row>
    <row r="501" spans="1:7" x14ac:dyDescent="0.2">
      <c r="A501" t="s">
        <v>131</v>
      </c>
      <c r="B501" t="s">
        <v>1020</v>
      </c>
      <c r="C501">
        <v>3286003</v>
      </c>
      <c r="D501" s="397" t="s">
        <v>120</v>
      </c>
      <c r="E501" s="399">
        <v>36790</v>
      </c>
      <c r="F501" t="s">
        <v>342</v>
      </c>
      <c r="G501" s="397">
        <v>22</v>
      </c>
    </row>
    <row r="502" spans="1:7" x14ac:dyDescent="0.2">
      <c r="A502" t="s">
        <v>131</v>
      </c>
      <c r="B502" t="s">
        <v>1022</v>
      </c>
      <c r="C502">
        <v>7037746</v>
      </c>
      <c r="D502" s="397" t="s">
        <v>120</v>
      </c>
      <c r="E502" s="399">
        <v>37698</v>
      </c>
      <c r="F502" t="s">
        <v>342</v>
      </c>
      <c r="G502" s="397">
        <v>22</v>
      </c>
    </row>
    <row r="503" spans="1:7" x14ac:dyDescent="0.2">
      <c r="A503" t="s">
        <v>1024</v>
      </c>
      <c r="B503" t="s">
        <v>533</v>
      </c>
      <c r="C503">
        <v>7031472</v>
      </c>
      <c r="D503" s="397" t="s">
        <v>120</v>
      </c>
      <c r="E503" s="399">
        <v>37404</v>
      </c>
      <c r="F503" t="s">
        <v>342</v>
      </c>
      <c r="G503" s="397">
        <v>22</v>
      </c>
    </row>
    <row r="504" spans="1:7" x14ac:dyDescent="0.2">
      <c r="A504" t="s">
        <v>1025</v>
      </c>
      <c r="B504" t="s">
        <v>671</v>
      </c>
      <c r="C504">
        <v>7037071</v>
      </c>
      <c r="D504" s="397" t="s">
        <v>120</v>
      </c>
      <c r="E504" s="399">
        <v>36937</v>
      </c>
      <c r="F504" t="s">
        <v>342</v>
      </c>
      <c r="G504" s="397">
        <v>22</v>
      </c>
    </row>
    <row r="505" spans="1:7" x14ac:dyDescent="0.2">
      <c r="A505" t="s">
        <v>1029</v>
      </c>
      <c r="B505" t="s">
        <v>1030</v>
      </c>
      <c r="C505">
        <v>7035320</v>
      </c>
      <c r="D505" s="397" t="s">
        <v>120</v>
      </c>
      <c r="E505" s="399">
        <v>37064</v>
      </c>
      <c r="F505" t="s">
        <v>342</v>
      </c>
      <c r="G505" s="397">
        <v>22</v>
      </c>
    </row>
    <row r="506" spans="1:7" x14ac:dyDescent="0.2">
      <c r="A506" t="s">
        <v>215</v>
      </c>
      <c r="B506" t="s">
        <v>963</v>
      </c>
      <c r="C506">
        <v>7040392</v>
      </c>
      <c r="D506" s="397" t="s">
        <v>120</v>
      </c>
      <c r="E506" s="399">
        <v>37533</v>
      </c>
      <c r="F506" t="s">
        <v>342</v>
      </c>
      <c r="G506" s="397">
        <v>22</v>
      </c>
    </row>
    <row r="507" spans="1:7" x14ac:dyDescent="0.2">
      <c r="A507" t="s">
        <v>1032</v>
      </c>
      <c r="B507" t="s">
        <v>450</v>
      </c>
      <c r="C507">
        <v>7022834</v>
      </c>
      <c r="D507" s="397" t="s">
        <v>120</v>
      </c>
      <c r="E507" s="399">
        <v>23818</v>
      </c>
      <c r="F507" t="s">
        <v>342</v>
      </c>
      <c r="G507" s="397">
        <v>22</v>
      </c>
    </row>
    <row r="508" spans="1:7" x14ac:dyDescent="0.2">
      <c r="A508" t="s">
        <v>134</v>
      </c>
      <c r="B508" t="s">
        <v>650</v>
      </c>
      <c r="C508">
        <v>7044718</v>
      </c>
      <c r="D508" s="397" t="s">
        <v>120</v>
      </c>
      <c r="E508" s="399">
        <v>34083</v>
      </c>
      <c r="F508" t="s">
        <v>342</v>
      </c>
      <c r="G508" s="397">
        <v>22</v>
      </c>
    </row>
    <row r="509" spans="1:7" x14ac:dyDescent="0.2">
      <c r="A509" t="s">
        <v>134</v>
      </c>
      <c r="B509" t="s">
        <v>1033</v>
      </c>
      <c r="C509">
        <v>7043575</v>
      </c>
      <c r="D509" s="397" t="s">
        <v>120</v>
      </c>
      <c r="E509" s="399">
        <v>36230</v>
      </c>
      <c r="F509" t="s">
        <v>342</v>
      </c>
      <c r="G509" s="397">
        <v>22</v>
      </c>
    </row>
    <row r="510" spans="1:7" x14ac:dyDescent="0.2">
      <c r="A510" t="s">
        <v>856</v>
      </c>
      <c r="B510" t="s">
        <v>857</v>
      </c>
      <c r="C510">
        <v>7040945</v>
      </c>
      <c r="D510" s="397" t="s">
        <v>90</v>
      </c>
      <c r="E510" s="399">
        <v>36834</v>
      </c>
      <c r="F510" t="s">
        <v>342</v>
      </c>
      <c r="G510" s="397">
        <v>22</v>
      </c>
    </row>
    <row r="511" spans="1:7" x14ac:dyDescent="0.2">
      <c r="A511" t="s">
        <v>220</v>
      </c>
      <c r="B511" t="s">
        <v>859</v>
      </c>
      <c r="C511">
        <v>7019965</v>
      </c>
      <c r="D511" s="397" t="s">
        <v>90</v>
      </c>
      <c r="E511" s="399">
        <v>35380</v>
      </c>
      <c r="F511" t="s">
        <v>342</v>
      </c>
      <c r="G511" s="397">
        <v>22</v>
      </c>
    </row>
    <row r="512" spans="1:7" x14ac:dyDescent="0.2">
      <c r="A512" t="s">
        <v>863</v>
      </c>
      <c r="B512" t="s">
        <v>864</v>
      </c>
      <c r="C512">
        <v>7034021</v>
      </c>
      <c r="D512" s="397" t="s">
        <v>90</v>
      </c>
      <c r="E512" s="399">
        <v>37765</v>
      </c>
      <c r="F512" t="s">
        <v>342</v>
      </c>
      <c r="G512" s="397">
        <v>22</v>
      </c>
    </row>
    <row r="513" spans="1:7" x14ac:dyDescent="0.2">
      <c r="A513" t="s">
        <v>865</v>
      </c>
      <c r="B513" t="s">
        <v>529</v>
      </c>
      <c r="C513">
        <v>7041889</v>
      </c>
      <c r="D513" s="397" t="s">
        <v>90</v>
      </c>
      <c r="E513" s="399">
        <v>33991</v>
      </c>
      <c r="F513" t="s">
        <v>342</v>
      </c>
      <c r="G513" s="397">
        <v>22</v>
      </c>
    </row>
    <row r="514" spans="1:7" x14ac:dyDescent="0.2">
      <c r="A514" t="s">
        <v>873</v>
      </c>
      <c r="B514" t="s">
        <v>516</v>
      </c>
      <c r="C514">
        <v>7019901</v>
      </c>
      <c r="D514" s="397" t="s">
        <v>90</v>
      </c>
      <c r="E514" s="399">
        <v>25743</v>
      </c>
      <c r="F514" t="s">
        <v>342</v>
      </c>
      <c r="G514" s="397">
        <v>22</v>
      </c>
    </row>
    <row r="515" spans="1:7" x14ac:dyDescent="0.2">
      <c r="A515" t="s">
        <v>875</v>
      </c>
      <c r="B515" t="s">
        <v>876</v>
      </c>
      <c r="C515">
        <v>7037499</v>
      </c>
      <c r="D515" s="397" t="s">
        <v>90</v>
      </c>
      <c r="E515" s="399">
        <v>37225</v>
      </c>
      <c r="F515" t="s">
        <v>342</v>
      </c>
      <c r="G515" s="397">
        <v>22</v>
      </c>
    </row>
    <row r="516" spans="1:7" x14ac:dyDescent="0.2">
      <c r="A516" t="s">
        <v>877</v>
      </c>
      <c r="B516" t="s">
        <v>878</v>
      </c>
      <c r="C516">
        <v>7034449</v>
      </c>
      <c r="D516" s="397" t="s">
        <v>90</v>
      </c>
      <c r="E516" s="399">
        <v>37297</v>
      </c>
      <c r="F516" t="s">
        <v>342</v>
      </c>
      <c r="G516" s="397">
        <v>22</v>
      </c>
    </row>
    <row r="517" spans="1:7" x14ac:dyDescent="0.2">
      <c r="A517" t="s">
        <v>883</v>
      </c>
      <c r="B517" t="s">
        <v>884</v>
      </c>
      <c r="C517">
        <v>7046401</v>
      </c>
      <c r="D517" s="397" t="s">
        <v>90</v>
      </c>
      <c r="E517" s="399">
        <v>37856</v>
      </c>
      <c r="F517" t="s">
        <v>342</v>
      </c>
      <c r="G517" s="397">
        <v>22</v>
      </c>
    </row>
    <row r="518" spans="1:7" x14ac:dyDescent="0.2">
      <c r="A518" t="s">
        <v>885</v>
      </c>
      <c r="B518" t="s">
        <v>357</v>
      </c>
      <c r="C518">
        <v>7019945</v>
      </c>
      <c r="D518" s="397" t="s">
        <v>90</v>
      </c>
      <c r="E518" s="399">
        <v>32698</v>
      </c>
      <c r="F518" t="s">
        <v>342</v>
      </c>
      <c r="G518" s="397">
        <v>22</v>
      </c>
    </row>
    <row r="519" spans="1:7" x14ac:dyDescent="0.2">
      <c r="A519" t="s">
        <v>888</v>
      </c>
      <c r="B519" t="s">
        <v>579</v>
      </c>
      <c r="C519">
        <v>7040801</v>
      </c>
      <c r="D519" s="397" t="s">
        <v>90</v>
      </c>
      <c r="E519" s="399">
        <v>36937</v>
      </c>
      <c r="F519" t="s">
        <v>342</v>
      </c>
      <c r="G519" s="397">
        <v>22</v>
      </c>
    </row>
    <row r="520" spans="1:7" x14ac:dyDescent="0.2">
      <c r="A520" t="s">
        <v>891</v>
      </c>
      <c r="B520" t="s">
        <v>401</v>
      </c>
      <c r="C520">
        <v>7038475</v>
      </c>
      <c r="D520" s="397" t="s">
        <v>90</v>
      </c>
      <c r="E520" s="399">
        <v>37224</v>
      </c>
      <c r="F520" t="s">
        <v>342</v>
      </c>
      <c r="G520" s="397">
        <v>22</v>
      </c>
    </row>
    <row r="521" spans="1:7" x14ac:dyDescent="0.2">
      <c r="A521" t="s">
        <v>892</v>
      </c>
      <c r="B521" t="s">
        <v>893</v>
      </c>
      <c r="C521">
        <v>7041818</v>
      </c>
      <c r="D521" s="397" t="s">
        <v>90</v>
      </c>
      <c r="E521" s="399">
        <v>37664</v>
      </c>
      <c r="F521" t="s">
        <v>342</v>
      </c>
      <c r="G521" s="397">
        <v>22</v>
      </c>
    </row>
    <row r="522" spans="1:7" x14ac:dyDescent="0.2">
      <c r="A522" t="s">
        <v>204</v>
      </c>
      <c r="B522" t="s">
        <v>578</v>
      </c>
      <c r="C522">
        <v>3161138</v>
      </c>
      <c r="D522" s="397" t="s">
        <v>90</v>
      </c>
      <c r="E522" s="399">
        <v>24874</v>
      </c>
      <c r="F522" t="s">
        <v>342</v>
      </c>
      <c r="G522" s="397">
        <v>22</v>
      </c>
    </row>
    <row r="523" spans="1:7" x14ac:dyDescent="0.2">
      <c r="A523" t="s">
        <v>154</v>
      </c>
      <c r="B523" t="s">
        <v>486</v>
      </c>
      <c r="C523">
        <v>7042647</v>
      </c>
      <c r="D523" s="397" t="s">
        <v>90</v>
      </c>
      <c r="E523" s="399">
        <v>19790</v>
      </c>
      <c r="F523" t="s">
        <v>342</v>
      </c>
      <c r="G523" s="397">
        <v>22</v>
      </c>
    </row>
    <row r="524" spans="1:7" x14ac:dyDescent="0.2">
      <c r="A524" t="s">
        <v>898</v>
      </c>
      <c r="B524" t="s">
        <v>579</v>
      </c>
      <c r="C524">
        <v>7036162</v>
      </c>
      <c r="D524" s="397" t="s">
        <v>90</v>
      </c>
      <c r="E524" s="399">
        <v>35626</v>
      </c>
      <c r="F524" t="s">
        <v>342</v>
      </c>
      <c r="G524" s="397">
        <v>22</v>
      </c>
    </row>
    <row r="525" spans="1:7" x14ac:dyDescent="0.2">
      <c r="A525" t="s">
        <v>902</v>
      </c>
      <c r="B525" t="s">
        <v>903</v>
      </c>
      <c r="C525">
        <v>7025869</v>
      </c>
      <c r="D525" s="397" t="s">
        <v>90</v>
      </c>
      <c r="E525" s="399">
        <v>36726</v>
      </c>
      <c r="F525" t="s">
        <v>342</v>
      </c>
      <c r="G525" s="397">
        <v>22</v>
      </c>
    </row>
    <row r="526" spans="1:7" x14ac:dyDescent="0.2">
      <c r="A526" t="s">
        <v>123</v>
      </c>
      <c r="B526" t="s">
        <v>538</v>
      </c>
      <c r="C526">
        <v>7025870</v>
      </c>
      <c r="D526" s="397" t="s">
        <v>90</v>
      </c>
      <c r="E526" s="399">
        <v>37425</v>
      </c>
      <c r="F526" t="s">
        <v>342</v>
      </c>
      <c r="G526" s="397">
        <v>22</v>
      </c>
    </row>
    <row r="527" spans="1:7" x14ac:dyDescent="0.2">
      <c r="A527" t="s">
        <v>123</v>
      </c>
      <c r="B527" t="s">
        <v>904</v>
      </c>
      <c r="C527">
        <v>7042324</v>
      </c>
      <c r="D527" s="397" t="s">
        <v>90</v>
      </c>
      <c r="E527" s="399">
        <v>34305</v>
      </c>
      <c r="F527" t="s">
        <v>342</v>
      </c>
      <c r="G527" s="397">
        <v>22</v>
      </c>
    </row>
    <row r="528" spans="1:7" x14ac:dyDescent="0.2">
      <c r="A528" t="s">
        <v>123</v>
      </c>
      <c r="B528" t="s">
        <v>487</v>
      </c>
      <c r="C528">
        <v>7037477</v>
      </c>
      <c r="D528" s="397" t="s">
        <v>90</v>
      </c>
      <c r="E528" s="399">
        <v>37694</v>
      </c>
      <c r="F528" t="s">
        <v>342</v>
      </c>
      <c r="G528" s="397">
        <v>22</v>
      </c>
    </row>
    <row r="529" spans="1:7" x14ac:dyDescent="0.2">
      <c r="A529" t="s">
        <v>123</v>
      </c>
      <c r="B529" t="s">
        <v>359</v>
      </c>
      <c r="C529">
        <v>2718560</v>
      </c>
      <c r="D529" s="397" t="s">
        <v>90</v>
      </c>
      <c r="E529" s="399">
        <v>20439</v>
      </c>
      <c r="F529" t="s">
        <v>342</v>
      </c>
      <c r="G529" s="397">
        <v>22</v>
      </c>
    </row>
    <row r="530" spans="1:7" x14ac:dyDescent="0.2">
      <c r="A530" t="s">
        <v>907</v>
      </c>
      <c r="B530" t="s">
        <v>908</v>
      </c>
      <c r="C530">
        <v>7022155</v>
      </c>
      <c r="D530" s="397" t="s">
        <v>90</v>
      </c>
      <c r="E530" s="399">
        <v>23249</v>
      </c>
      <c r="F530" t="s">
        <v>342</v>
      </c>
      <c r="G530" s="397">
        <v>22</v>
      </c>
    </row>
    <row r="531" spans="1:7" x14ac:dyDescent="0.2">
      <c r="A531" t="s">
        <v>909</v>
      </c>
      <c r="B531" t="s">
        <v>263</v>
      </c>
      <c r="C531">
        <v>7043473</v>
      </c>
      <c r="D531" s="397" t="s">
        <v>90</v>
      </c>
      <c r="E531" s="399">
        <v>25187</v>
      </c>
      <c r="F531" t="s">
        <v>342</v>
      </c>
      <c r="G531" s="397">
        <v>22</v>
      </c>
    </row>
    <row r="532" spans="1:7" x14ac:dyDescent="0.2">
      <c r="A532" t="s">
        <v>912</v>
      </c>
      <c r="B532" t="s">
        <v>913</v>
      </c>
      <c r="C532">
        <v>7041445</v>
      </c>
      <c r="D532" s="397" t="s">
        <v>90</v>
      </c>
      <c r="E532" s="399">
        <v>37809</v>
      </c>
      <c r="F532" t="s">
        <v>342</v>
      </c>
      <c r="G532" s="397">
        <v>22</v>
      </c>
    </row>
    <row r="533" spans="1:7" x14ac:dyDescent="0.2">
      <c r="A533" t="s">
        <v>914</v>
      </c>
      <c r="B533" t="s">
        <v>915</v>
      </c>
      <c r="C533">
        <v>7030594</v>
      </c>
      <c r="D533" s="397" t="s">
        <v>90</v>
      </c>
      <c r="E533" s="399">
        <v>37158</v>
      </c>
      <c r="F533" t="s">
        <v>342</v>
      </c>
      <c r="G533" s="397">
        <v>22</v>
      </c>
    </row>
    <row r="534" spans="1:7" x14ac:dyDescent="0.2">
      <c r="A534" t="s">
        <v>916</v>
      </c>
      <c r="B534" t="s">
        <v>509</v>
      </c>
      <c r="C534">
        <v>2753288</v>
      </c>
      <c r="D534" s="397" t="s">
        <v>90</v>
      </c>
      <c r="E534" s="399">
        <v>23863</v>
      </c>
      <c r="F534" t="s">
        <v>342</v>
      </c>
      <c r="G534" s="397">
        <v>22</v>
      </c>
    </row>
    <row r="535" spans="1:7" x14ac:dyDescent="0.2">
      <c r="A535" t="s">
        <v>415</v>
      </c>
      <c r="B535" t="s">
        <v>447</v>
      </c>
      <c r="C535">
        <v>7026392</v>
      </c>
      <c r="D535" s="397" t="s">
        <v>90</v>
      </c>
      <c r="E535" s="399">
        <v>30724</v>
      </c>
      <c r="F535" t="s">
        <v>342</v>
      </c>
      <c r="G535" s="397">
        <v>22</v>
      </c>
    </row>
    <row r="536" spans="1:7" x14ac:dyDescent="0.2">
      <c r="A536" t="s">
        <v>124</v>
      </c>
      <c r="B536" t="s">
        <v>917</v>
      </c>
      <c r="C536">
        <v>7034844</v>
      </c>
      <c r="D536" s="397" t="s">
        <v>90</v>
      </c>
      <c r="E536" s="399">
        <v>37397</v>
      </c>
      <c r="F536" t="s">
        <v>342</v>
      </c>
      <c r="G536" s="397">
        <v>22</v>
      </c>
    </row>
    <row r="537" spans="1:7" x14ac:dyDescent="0.2">
      <c r="A537" t="s">
        <v>124</v>
      </c>
      <c r="B537" t="s">
        <v>131</v>
      </c>
      <c r="C537">
        <v>2784366</v>
      </c>
      <c r="D537" s="397" t="s">
        <v>90</v>
      </c>
      <c r="E537" s="399">
        <v>33378</v>
      </c>
      <c r="F537" t="s">
        <v>342</v>
      </c>
      <c r="G537" s="397">
        <v>22</v>
      </c>
    </row>
    <row r="538" spans="1:7" x14ac:dyDescent="0.2">
      <c r="A538" t="s">
        <v>124</v>
      </c>
      <c r="B538" t="s">
        <v>529</v>
      </c>
      <c r="C538">
        <v>7037386</v>
      </c>
      <c r="D538" s="397" t="s">
        <v>90</v>
      </c>
      <c r="E538" s="399">
        <v>37547</v>
      </c>
      <c r="F538" t="s">
        <v>342</v>
      </c>
      <c r="G538" s="397">
        <v>22</v>
      </c>
    </row>
    <row r="539" spans="1:7" x14ac:dyDescent="0.2">
      <c r="A539" t="s">
        <v>918</v>
      </c>
      <c r="B539" t="s">
        <v>919</v>
      </c>
      <c r="C539">
        <v>7045502</v>
      </c>
      <c r="D539" s="397" t="s">
        <v>90</v>
      </c>
      <c r="E539" s="399">
        <v>37249</v>
      </c>
      <c r="F539" t="s">
        <v>342</v>
      </c>
      <c r="G539" s="397">
        <v>22</v>
      </c>
    </row>
    <row r="540" spans="1:7" x14ac:dyDescent="0.2">
      <c r="A540" t="s">
        <v>424</v>
      </c>
      <c r="B540" t="s">
        <v>922</v>
      </c>
      <c r="C540">
        <v>7033946</v>
      </c>
      <c r="D540" s="397" t="s">
        <v>90</v>
      </c>
      <c r="E540" s="399">
        <v>34996</v>
      </c>
      <c r="F540" t="s">
        <v>342</v>
      </c>
      <c r="G540" s="397">
        <v>22</v>
      </c>
    </row>
    <row r="541" spans="1:7" x14ac:dyDescent="0.2">
      <c r="A541" t="s">
        <v>424</v>
      </c>
      <c r="B541" t="s">
        <v>923</v>
      </c>
      <c r="C541">
        <v>7021500</v>
      </c>
      <c r="D541" s="397" t="s">
        <v>90</v>
      </c>
      <c r="E541" s="399">
        <v>34340</v>
      </c>
      <c r="F541" t="s">
        <v>342</v>
      </c>
      <c r="G541" s="397">
        <v>22</v>
      </c>
    </row>
    <row r="542" spans="1:7" x14ac:dyDescent="0.2">
      <c r="A542" t="s">
        <v>924</v>
      </c>
      <c r="B542" t="s">
        <v>925</v>
      </c>
      <c r="C542">
        <v>7035850</v>
      </c>
      <c r="D542" s="397" t="s">
        <v>90</v>
      </c>
      <c r="E542" s="399">
        <v>36930</v>
      </c>
      <c r="F542" t="s">
        <v>342</v>
      </c>
      <c r="G542" s="397">
        <v>22</v>
      </c>
    </row>
    <row r="543" spans="1:7" x14ac:dyDescent="0.2">
      <c r="A543" t="s">
        <v>926</v>
      </c>
      <c r="B543" t="s">
        <v>131</v>
      </c>
      <c r="C543">
        <v>7028840</v>
      </c>
      <c r="D543" s="397" t="s">
        <v>90</v>
      </c>
      <c r="E543" s="399">
        <v>37376</v>
      </c>
      <c r="F543" t="s">
        <v>342</v>
      </c>
      <c r="G543" s="397">
        <v>22</v>
      </c>
    </row>
    <row r="544" spans="1:7" x14ac:dyDescent="0.2">
      <c r="A544" t="s">
        <v>927</v>
      </c>
      <c r="B544" t="s">
        <v>928</v>
      </c>
      <c r="C544">
        <v>7031469</v>
      </c>
      <c r="D544" s="397" t="s">
        <v>90</v>
      </c>
      <c r="E544" s="399">
        <v>36044</v>
      </c>
      <c r="F544" t="s">
        <v>342</v>
      </c>
      <c r="G544" s="397">
        <v>22</v>
      </c>
    </row>
    <row r="545" spans="1:7" x14ac:dyDescent="0.2">
      <c r="A545" t="s">
        <v>226</v>
      </c>
      <c r="B545" t="s">
        <v>397</v>
      </c>
      <c r="C545">
        <v>7019897</v>
      </c>
      <c r="D545" s="397" t="s">
        <v>90</v>
      </c>
      <c r="E545" s="399">
        <v>24229</v>
      </c>
      <c r="F545" t="s">
        <v>342</v>
      </c>
      <c r="G545" s="397">
        <v>22</v>
      </c>
    </row>
    <row r="546" spans="1:7" x14ac:dyDescent="0.2">
      <c r="A546" t="s">
        <v>930</v>
      </c>
      <c r="B546" t="s">
        <v>931</v>
      </c>
      <c r="C546">
        <v>7026711</v>
      </c>
      <c r="D546" s="397" t="s">
        <v>90</v>
      </c>
      <c r="E546" s="399">
        <v>37127</v>
      </c>
      <c r="F546" t="s">
        <v>342</v>
      </c>
      <c r="G546" s="397">
        <v>22</v>
      </c>
    </row>
    <row r="547" spans="1:7" x14ac:dyDescent="0.2">
      <c r="A547" t="s">
        <v>933</v>
      </c>
      <c r="B547" t="s">
        <v>608</v>
      </c>
      <c r="C547">
        <v>7029628</v>
      </c>
      <c r="D547" s="397" t="s">
        <v>90</v>
      </c>
      <c r="E547" s="399">
        <v>36992</v>
      </c>
      <c r="F547" t="s">
        <v>342</v>
      </c>
      <c r="G547" s="397">
        <v>22</v>
      </c>
    </row>
    <row r="548" spans="1:7" x14ac:dyDescent="0.2">
      <c r="A548" t="s">
        <v>475</v>
      </c>
      <c r="B548" t="s">
        <v>878</v>
      </c>
      <c r="C548">
        <v>7045725</v>
      </c>
      <c r="D548" s="397" t="s">
        <v>90</v>
      </c>
      <c r="E548" s="399">
        <v>37472</v>
      </c>
      <c r="F548" t="s">
        <v>342</v>
      </c>
      <c r="G548" s="397">
        <v>22</v>
      </c>
    </row>
    <row r="549" spans="1:7" x14ac:dyDescent="0.2">
      <c r="A549" t="s">
        <v>283</v>
      </c>
      <c r="B549" t="s">
        <v>13</v>
      </c>
      <c r="C549">
        <v>2685163</v>
      </c>
      <c r="D549" s="397" t="s">
        <v>90</v>
      </c>
      <c r="E549" s="399">
        <v>32842</v>
      </c>
      <c r="F549" t="s">
        <v>342</v>
      </c>
      <c r="G549" s="397">
        <v>22</v>
      </c>
    </row>
    <row r="550" spans="1:7" x14ac:dyDescent="0.2">
      <c r="A550" t="s">
        <v>274</v>
      </c>
      <c r="B550" t="s">
        <v>941</v>
      </c>
      <c r="C550">
        <v>7041821</v>
      </c>
      <c r="D550" s="397" t="s">
        <v>90</v>
      </c>
      <c r="E550" s="399">
        <v>36775</v>
      </c>
      <c r="F550" t="s">
        <v>342</v>
      </c>
      <c r="G550" s="397">
        <v>22</v>
      </c>
    </row>
    <row r="551" spans="1:7" x14ac:dyDescent="0.2">
      <c r="A551" t="s">
        <v>274</v>
      </c>
      <c r="B551" t="s">
        <v>942</v>
      </c>
      <c r="C551">
        <v>7033895</v>
      </c>
      <c r="D551" s="397" t="s">
        <v>90</v>
      </c>
      <c r="E551" s="399">
        <v>36055</v>
      </c>
      <c r="F551" t="s">
        <v>342</v>
      </c>
      <c r="G551" s="397">
        <v>22</v>
      </c>
    </row>
    <row r="552" spans="1:7" x14ac:dyDescent="0.2">
      <c r="A552" t="s">
        <v>187</v>
      </c>
      <c r="B552" t="s">
        <v>579</v>
      </c>
      <c r="C552">
        <v>7037374</v>
      </c>
      <c r="D552" s="397" t="s">
        <v>90</v>
      </c>
      <c r="E552" s="399">
        <v>37708</v>
      </c>
      <c r="F552" t="s">
        <v>342</v>
      </c>
      <c r="G552" s="397">
        <v>22</v>
      </c>
    </row>
    <row r="553" spans="1:7" x14ac:dyDescent="0.2">
      <c r="A553" t="s">
        <v>187</v>
      </c>
      <c r="B553" t="s">
        <v>564</v>
      </c>
      <c r="C553">
        <v>2673980</v>
      </c>
      <c r="D553" s="397" t="s">
        <v>90</v>
      </c>
      <c r="E553" s="399">
        <v>17531</v>
      </c>
      <c r="F553" t="s">
        <v>342</v>
      </c>
      <c r="G553" s="397">
        <v>22</v>
      </c>
    </row>
    <row r="554" spans="1:7" x14ac:dyDescent="0.2">
      <c r="A554" t="s">
        <v>187</v>
      </c>
      <c r="B554" t="s">
        <v>941</v>
      </c>
      <c r="C554">
        <v>7032352</v>
      </c>
      <c r="D554" s="397" t="s">
        <v>90</v>
      </c>
      <c r="E554" s="399">
        <v>36408</v>
      </c>
      <c r="F554" t="s">
        <v>342</v>
      </c>
      <c r="G554" s="397">
        <v>22</v>
      </c>
    </row>
    <row r="555" spans="1:7" x14ac:dyDescent="0.2">
      <c r="A555" t="s">
        <v>187</v>
      </c>
      <c r="B555" t="s">
        <v>834</v>
      </c>
      <c r="C555">
        <v>7025006</v>
      </c>
      <c r="D555" s="397" t="s">
        <v>90</v>
      </c>
      <c r="E555" s="399">
        <v>20305</v>
      </c>
      <c r="F555" t="s">
        <v>342</v>
      </c>
      <c r="G555" s="397">
        <v>22</v>
      </c>
    </row>
    <row r="556" spans="1:7" x14ac:dyDescent="0.2">
      <c r="A556" t="s">
        <v>153</v>
      </c>
      <c r="B556" t="s">
        <v>579</v>
      </c>
      <c r="C556">
        <v>7043760</v>
      </c>
      <c r="D556" s="397" t="s">
        <v>90</v>
      </c>
      <c r="E556" s="399">
        <v>29024</v>
      </c>
      <c r="F556" t="s">
        <v>342</v>
      </c>
      <c r="G556" s="397">
        <v>22</v>
      </c>
    </row>
    <row r="557" spans="1:7" x14ac:dyDescent="0.2">
      <c r="A557" t="s">
        <v>188</v>
      </c>
      <c r="B557" t="s">
        <v>564</v>
      </c>
      <c r="C557">
        <v>7030969</v>
      </c>
      <c r="D557" s="397" t="s">
        <v>90</v>
      </c>
      <c r="E557" s="399">
        <v>29866</v>
      </c>
      <c r="F557" t="s">
        <v>342</v>
      </c>
      <c r="G557" s="397">
        <v>22</v>
      </c>
    </row>
    <row r="558" spans="1:7" x14ac:dyDescent="0.2">
      <c r="A558" t="s">
        <v>947</v>
      </c>
      <c r="B558" t="s">
        <v>677</v>
      </c>
      <c r="C558">
        <v>7019885</v>
      </c>
      <c r="D558" s="397" t="s">
        <v>90</v>
      </c>
      <c r="E558" s="399">
        <v>33292</v>
      </c>
      <c r="F558" t="s">
        <v>342</v>
      </c>
      <c r="G558" s="397">
        <v>22</v>
      </c>
    </row>
    <row r="559" spans="1:7" x14ac:dyDescent="0.2">
      <c r="A559" t="s">
        <v>228</v>
      </c>
      <c r="B559" t="s">
        <v>517</v>
      </c>
      <c r="C559">
        <v>7043279</v>
      </c>
      <c r="D559" s="397" t="s">
        <v>90</v>
      </c>
      <c r="E559" s="399">
        <v>31587</v>
      </c>
      <c r="F559" t="s">
        <v>342</v>
      </c>
      <c r="G559" s="397">
        <v>22</v>
      </c>
    </row>
    <row r="560" spans="1:7" x14ac:dyDescent="0.2">
      <c r="A560" t="s">
        <v>228</v>
      </c>
      <c r="B560" t="s">
        <v>399</v>
      </c>
      <c r="C560">
        <v>7043280</v>
      </c>
      <c r="D560" s="397" t="s">
        <v>90</v>
      </c>
      <c r="E560" s="399">
        <v>32050</v>
      </c>
      <c r="F560" t="s">
        <v>342</v>
      </c>
      <c r="G560" s="397">
        <v>22</v>
      </c>
    </row>
    <row r="561" spans="1:7" x14ac:dyDescent="0.2">
      <c r="A561" t="s">
        <v>951</v>
      </c>
      <c r="B561" t="s">
        <v>397</v>
      </c>
      <c r="C561">
        <v>7038844</v>
      </c>
      <c r="D561" s="397" t="s">
        <v>90</v>
      </c>
      <c r="E561" s="399">
        <v>37489</v>
      </c>
      <c r="F561" t="s">
        <v>342</v>
      </c>
      <c r="G561" s="397">
        <v>22</v>
      </c>
    </row>
    <row r="562" spans="1:7" x14ac:dyDescent="0.2">
      <c r="A562" t="s">
        <v>951</v>
      </c>
      <c r="B562" t="s">
        <v>189</v>
      </c>
      <c r="C562">
        <v>7032094</v>
      </c>
      <c r="D562" s="397" t="s">
        <v>90</v>
      </c>
      <c r="E562" s="399">
        <v>36451</v>
      </c>
      <c r="F562" t="s">
        <v>342</v>
      </c>
      <c r="G562" s="397">
        <v>22</v>
      </c>
    </row>
    <row r="563" spans="1:7" x14ac:dyDescent="0.2">
      <c r="A563" t="s">
        <v>951</v>
      </c>
      <c r="B563" t="s">
        <v>393</v>
      </c>
      <c r="C563">
        <v>7033656</v>
      </c>
      <c r="D563" s="397" t="s">
        <v>90</v>
      </c>
      <c r="E563" s="399">
        <v>25820</v>
      </c>
      <c r="F563" t="s">
        <v>342</v>
      </c>
      <c r="G563" s="397">
        <v>22</v>
      </c>
    </row>
    <row r="564" spans="1:7" x14ac:dyDescent="0.2">
      <c r="A564" t="s">
        <v>958</v>
      </c>
      <c r="B564" t="s">
        <v>959</v>
      </c>
      <c r="C564">
        <v>7019961</v>
      </c>
      <c r="D564" s="397" t="s">
        <v>90</v>
      </c>
      <c r="E564" s="399">
        <v>22214</v>
      </c>
      <c r="F564" t="s">
        <v>342</v>
      </c>
      <c r="G564" s="397">
        <v>22</v>
      </c>
    </row>
    <row r="565" spans="1:7" x14ac:dyDescent="0.2">
      <c r="A565" t="s">
        <v>960</v>
      </c>
      <c r="B565" t="s">
        <v>449</v>
      </c>
      <c r="C565">
        <v>7019887</v>
      </c>
      <c r="D565" s="397" t="s">
        <v>90</v>
      </c>
      <c r="E565" s="399">
        <v>30255</v>
      </c>
      <c r="F565" t="s">
        <v>342</v>
      </c>
      <c r="G565" s="397">
        <v>22</v>
      </c>
    </row>
    <row r="566" spans="1:7" x14ac:dyDescent="0.2">
      <c r="A566" t="s">
        <v>961</v>
      </c>
      <c r="B566" t="s">
        <v>414</v>
      </c>
      <c r="C566">
        <v>7019975</v>
      </c>
      <c r="D566" s="397" t="s">
        <v>90</v>
      </c>
      <c r="E566" s="399">
        <v>23722</v>
      </c>
      <c r="F566" t="s">
        <v>342</v>
      </c>
      <c r="G566" s="397">
        <v>22</v>
      </c>
    </row>
    <row r="567" spans="1:7" x14ac:dyDescent="0.2">
      <c r="A567" t="s">
        <v>964</v>
      </c>
      <c r="B567" t="s">
        <v>965</v>
      </c>
      <c r="C567">
        <v>7034457</v>
      </c>
      <c r="D567" s="397" t="s">
        <v>90</v>
      </c>
      <c r="E567" s="399">
        <v>36418</v>
      </c>
      <c r="F567" t="s">
        <v>342</v>
      </c>
      <c r="G567" s="397">
        <v>22</v>
      </c>
    </row>
    <row r="568" spans="1:7" x14ac:dyDescent="0.2">
      <c r="A568" t="s">
        <v>931</v>
      </c>
      <c r="B568" t="s">
        <v>878</v>
      </c>
      <c r="C568">
        <v>7037331</v>
      </c>
      <c r="D568" s="397" t="s">
        <v>90</v>
      </c>
      <c r="E568" s="399">
        <v>37166</v>
      </c>
      <c r="F568" t="s">
        <v>342</v>
      </c>
      <c r="G568" s="397">
        <v>22</v>
      </c>
    </row>
    <row r="569" spans="1:7" x14ac:dyDescent="0.2">
      <c r="A569" t="s">
        <v>931</v>
      </c>
      <c r="B569" t="s">
        <v>174</v>
      </c>
      <c r="C569">
        <v>7036852</v>
      </c>
      <c r="D569" s="397" t="s">
        <v>90</v>
      </c>
      <c r="E569" s="399">
        <v>26005</v>
      </c>
      <c r="F569" t="s">
        <v>342</v>
      </c>
      <c r="G569" s="397">
        <v>22</v>
      </c>
    </row>
    <row r="570" spans="1:7" x14ac:dyDescent="0.2">
      <c r="A570" t="s">
        <v>931</v>
      </c>
      <c r="B570" t="s">
        <v>969</v>
      </c>
      <c r="C570">
        <v>7021498</v>
      </c>
      <c r="D570" s="397" t="s">
        <v>90</v>
      </c>
      <c r="E570" s="399">
        <v>33194</v>
      </c>
      <c r="F570" t="s">
        <v>342</v>
      </c>
      <c r="G570" s="397">
        <v>22</v>
      </c>
    </row>
    <row r="571" spans="1:7" x14ac:dyDescent="0.2">
      <c r="A571" t="s">
        <v>199</v>
      </c>
      <c r="B571" t="s">
        <v>197</v>
      </c>
      <c r="C571">
        <v>7030088</v>
      </c>
      <c r="D571" s="397" t="s">
        <v>90</v>
      </c>
      <c r="E571" s="399">
        <v>37051</v>
      </c>
      <c r="F571" t="s">
        <v>342</v>
      </c>
      <c r="G571" s="397">
        <v>22</v>
      </c>
    </row>
    <row r="572" spans="1:7" x14ac:dyDescent="0.2">
      <c r="A572" t="s">
        <v>972</v>
      </c>
      <c r="B572" t="s">
        <v>693</v>
      </c>
      <c r="C572">
        <v>7029504</v>
      </c>
      <c r="D572" s="397" t="s">
        <v>90</v>
      </c>
      <c r="E572" s="399">
        <v>37683</v>
      </c>
      <c r="F572" t="s">
        <v>342</v>
      </c>
      <c r="G572" s="397">
        <v>22</v>
      </c>
    </row>
    <row r="573" spans="1:7" x14ac:dyDescent="0.2">
      <c r="A573" t="s">
        <v>189</v>
      </c>
      <c r="B573" t="s">
        <v>500</v>
      </c>
      <c r="C573">
        <v>7034308</v>
      </c>
      <c r="D573" s="397" t="s">
        <v>90</v>
      </c>
      <c r="E573" s="399">
        <v>37686</v>
      </c>
      <c r="F573" t="s">
        <v>342</v>
      </c>
      <c r="G573" s="397">
        <v>22</v>
      </c>
    </row>
    <row r="574" spans="1:7" x14ac:dyDescent="0.2">
      <c r="A574" t="s">
        <v>542</v>
      </c>
      <c r="B574" t="s">
        <v>975</v>
      </c>
      <c r="C574">
        <v>7035848</v>
      </c>
      <c r="D574" s="397" t="s">
        <v>90</v>
      </c>
      <c r="E574" s="399">
        <v>36794</v>
      </c>
      <c r="F574" t="s">
        <v>342</v>
      </c>
      <c r="G574" s="397">
        <v>22</v>
      </c>
    </row>
    <row r="575" spans="1:7" x14ac:dyDescent="0.2">
      <c r="A575" t="s">
        <v>190</v>
      </c>
      <c r="B575" t="s">
        <v>587</v>
      </c>
      <c r="C575">
        <v>7021510</v>
      </c>
      <c r="D575" s="397" t="s">
        <v>90</v>
      </c>
      <c r="E575" s="399">
        <v>28302</v>
      </c>
      <c r="F575" t="s">
        <v>342</v>
      </c>
      <c r="G575" s="397">
        <v>22</v>
      </c>
    </row>
    <row r="576" spans="1:7" x14ac:dyDescent="0.2">
      <c r="A576" t="s">
        <v>977</v>
      </c>
      <c r="B576" t="s">
        <v>978</v>
      </c>
      <c r="C576">
        <v>7019889</v>
      </c>
      <c r="D576" s="397" t="s">
        <v>90</v>
      </c>
      <c r="E576" s="399">
        <v>34131</v>
      </c>
      <c r="F576" t="s">
        <v>342</v>
      </c>
      <c r="G576" s="397">
        <v>22</v>
      </c>
    </row>
    <row r="577" spans="1:7" x14ac:dyDescent="0.2">
      <c r="A577" t="s">
        <v>980</v>
      </c>
      <c r="B577" t="s">
        <v>981</v>
      </c>
      <c r="C577">
        <v>7036764</v>
      </c>
      <c r="D577" s="397" t="s">
        <v>90</v>
      </c>
      <c r="E577" s="399">
        <v>22564</v>
      </c>
      <c r="F577" t="s">
        <v>342</v>
      </c>
      <c r="G577" s="397">
        <v>22</v>
      </c>
    </row>
    <row r="578" spans="1:7" x14ac:dyDescent="0.2">
      <c r="A578" t="s">
        <v>814</v>
      </c>
      <c r="B578" t="s">
        <v>662</v>
      </c>
      <c r="C578">
        <v>7019938</v>
      </c>
      <c r="D578" s="397" t="s">
        <v>90</v>
      </c>
      <c r="E578" s="399">
        <v>22197</v>
      </c>
      <c r="F578" t="s">
        <v>342</v>
      </c>
      <c r="G578" s="397">
        <v>22</v>
      </c>
    </row>
    <row r="579" spans="1:7" x14ac:dyDescent="0.2">
      <c r="A579" t="s">
        <v>983</v>
      </c>
      <c r="B579" t="s">
        <v>984</v>
      </c>
      <c r="C579">
        <v>7043700</v>
      </c>
      <c r="D579" s="397" t="s">
        <v>90</v>
      </c>
      <c r="E579" s="399">
        <v>37669</v>
      </c>
      <c r="F579" t="s">
        <v>342</v>
      </c>
      <c r="G579" s="397">
        <v>22</v>
      </c>
    </row>
    <row r="580" spans="1:7" x14ac:dyDescent="0.2">
      <c r="A580" t="s">
        <v>552</v>
      </c>
      <c r="B580" t="s">
        <v>463</v>
      </c>
      <c r="C580">
        <v>7037056</v>
      </c>
      <c r="D580" s="397" t="s">
        <v>90</v>
      </c>
      <c r="E580" s="399">
        <v>37423</v>
      </c>
      <c r="F580" t="s">
        <v>342</v>
      </c>
      <c r="G580" s="397">
        <v>22</v>
      </c>
    </row>
    <row r="581" spans="1:7" x14ac:dyDescent="0.2">
      <c r="A581" t="s">
        <v>552</v>
      </c>
      <c r="B581" t="s">
        <v>985</v>
      </c>
      <c r="C581">
        <v>7041067</v>
      </c>
      <c r="D581" s="397" t="s">
        <v>90</v>
      </c>
      <c r="E581" s="399">
        <v>37120</v>
      </c>
      <c r="F581" t="s">
        <v>342</v>
      </c>
      <c r="G581" s="397">
        <v>22</v>
      </c>
    </row>
    <row r="582" spans="1:7" x14ac:dyDescent="0.2">
      <c r="A582" t="s">
        <v>990</v>
      </c>
      <c r="B582" t="s">
        <v>646</v>
      </c>
      <c r="C582">
        <v>7032341</v>
      </c>
      <c r="D582" s="397" t="s">
        <v>90</v>
      </c>
      <c r="E582" s="399">
        <v>37189</v>
      </c>
      <c r="F582" t="s">
        <v>342</v>
      </c>
      <c r="G582" s="397">
        <v>22</v>
      </c>
    </row>
    <row r="583" spans="1:7" x14ac:dyDescent="0.2">
      <c r="A583" t="s">
        <v>990</v>
      </c>
      <c r="B583" t="s">
        <v>991</v>
      </c>
      <c r="C583">
        <v>7032342</v>
      </c>
      <c r="D583" s="397" t="s">
        <v>90</v>
      </c>
      <c r="E583" s="399">
        <v>37189</v>
      </c>
      <c r="F583" t="s">
        <v>342</v>
      </c>
      <c r="G583" s="397">
        <v>22</v>
      </c>
    </row>
    <row r="584" spans="1:7" x14ac:dyDescent="0.2">
      <c r="A584" t="s">
        <v>990</v>
      </c>
      <c r="B584" t="s">
        <v>572</v>
      </c>
      <c r="C584">
        <v>7019883</v>
      </c>
      <c r="D584" s="397" t="s">
        <v>90</v>
      </c>
      <c r="E584" s="399">
        <v>30539</v>
      </c>
      <c r="F584" t="s">
        <v>342</v>
      </c>
      <c r="G584" s="397">
        <v>22</v>
      </c>
    </row>
    <row r="585" spans="1:7" x14ac:dyDescent="0.2">
      <c r="A585" t="s">
        <v>992</v>
      </c>
      <c r="B585" t="s">
        <v>674</v>
      </c>
      <c r="C585">
        <v>7032337</v>
      </c>
      <c r="D585" s="397" t="s">
        <v>90</v>
      </c>
      <c r="E585" s="399">
        <v>36129</v>
      </c>
      <c r="F585" t="s">
        <v>342</v>
      </c>
      <c r="G585" s="397">
        <v>22</v>
      </c>
    </row>
    <row r="586" spans="1:7" x14ac:dyDescent="0.2">
      <c r="A586" t="s">
        <v>143</v>
      </c>
      <c r="B586" t="s">
        <v>994</v>
      </c>
      <c r="C586">
        <v>7034083</v>
      </c>
      <c r="D586" s="397" t="s">
        <v>90</v>
      </c>
      <c r="E586" s="399">
        <v>37498</v>
      </c>
      <c r="F586" t="s">
        <v>342</v>
      </c>
      <c r="G586" s="397">
        <v>22</v>
      </c>
    </row>
    <row r="587" spans="1:7" x14ac:dyDescent="0.2">
      <c r="A587" t="s">
        <v>995</v>
      </c>
      <c r="B587" t="s">
        <v>459</v>
      </c>
      <c r="C587">
        <v>7029237</v>
      </c>
      <c r="D587" s="397" t="s">
        <v>90</v>
      </c>
      <c r="E587" s="399">
        <v>36175</v>
      </c>
      <c r="F587" t="s">
        <v>342</v>
      </c>
      <c r="G587" s="397">
        <v>22</v>
      </c>
    </row>
    <row r="588" spans="1:7" x14ac:dyDescent="0.2">
      <c r="A588" t="s">
        <v>459</v>
      </c>
      <c r="B588" t="s">
        <v>387</v>
      </c>
      <c r="C588">
        <v>7032942</v>
      </c>
      <c r="D588" s="397" t="s">
        <v>90</v>
      </c>
      <c r="E588" s="399">
        <v>26000</v>
      </c>
      <c r="F588" t="s">
        <v>342</v>
      </c>
      <c r="G588" s="397">
        <v>22</v>
      </c>
    </row>
    <row r="589" spans="1:7" x14ac:dyDescent="0.2">
      <c r="A589" t="s">
        <v>1001</v>
      </c>
      <c r="B589" t="s">
        <v>1002</v>
      </c>
      <c r="C589">
        <v>7035849</v>
      </c>
      <c r="D589" s="397" t="s">
        <v>90</v>
      </c>
      <c r="E589" s="399">
        <v>37233</v>
      </c>
      <c r="F589" t="s">
        <v>342</v>
      </c>
      <c r="G589" s="397">
        <v>22</v>
      </c>
    </row>
    <row r="590" spans="1:7" x14ac:dyDescent="0.2">
      <c r="A590" t="s">
        <v>1001</v>
      </c>
      <c r="B590" t="s">
        <v>421</v>
      </c>
      <c r="C590">
        <v>7038858</v>
      </c>
      <c r="D590" s="397" t="s">
        <v>90</v>
      </c>
      <c r="E590" s="399">
        <v>27067</v>
      </c>
      <c r="F590" t="s">
        <v>342</v>
      </c>
      <c r="G590" s="397">
        <v>22</v>
      </c>
    </row>
    <row r="591" spans="1:7" x14ac:dyDescent="0.2">
      <c r="A591" t="s">
        <v>1003</v>
      </c>
      <c r="B591" t="s">
        <v>1004</v>
      </c>
      <c r="C591">
        <v>7038109</v>
      </c>
      <c r="D591" s="397" t="s">
        <v>90</v>
      </c>
      <c r="E591" s="399">
        <v>37263</v>
      </c>
      <c r="F591" t="s">
        <v>342</v>
      </c>
      <c r="G591" s="397">
        <v>22</v>
      </c>
    </row>
    <row r="592" spans="1:7" x14ac:dyDescent="0.2">
      <c r="A592" t="s">
        <v>140</v>
      </c>
      <c r="B592" t="s">
        <v>581</v>
      </c>
      <c r="C592">
        <v>7037217</v>
      </c>
      <c r="D592" s="397" t="s">
        <v>90</v>
      </c>
      <c r="E592" s="399">
        <v>37371</v>
      </c>
      <c r="F592" t="s">
        <v>342</v>
      </c>
      <c r="G592" s="397">
        <v>22</v>
      </c>
    </row>
    <row r="593" spans="1:7" x14ac:dyDescent="0.2">
      <c r="A593" t="s">
        <v>1009</v>
      </c>
      <c r="B593" t="s">
        <v>579</v>
      </c>
      <c r="C593">
        <v>7022154</v>
      </c>
      <c r="D593" s="397" t="s">
        <v>90</v>
      </c>
      <c r="E593" s="399">
        <v>36085</v>
      </c>
      <c r="F593" t="s">
        <v>342</v>
      </c>
      <c r="G593" s="397">
        <v>22</v>
      </c>
    </row>
    <row r="594" spans="1:7" x14ac:dyDescent="0.2">
      <c r="A594" t="s">
        <v>1010</v>
      </c>
      <c r="B594" t="s">
        <v>1011</v>
      </c>
      <c r="C594">
        <v>7042159</v>
      </c>
      <c r="D594" s="397" t="s">
        <v>90</v>
      </c>
      <c r="E594" s="399">
        <v>37634</v>
      </c>
      <c r="F594" t="s">
        <v>342</v>
      </c>
      <c r="G594" s="397">
        <v>22</v>
      </c>
    </row>
    <row r="595" spans="1:7" x14ac:dyDescent="0.2">
      <c r="A595" t="s">
        <v>1012</v>
      </c>
      <c r="B595" t="s">
        <v>994</v>
      </c>
      <c r="C595">
        <v>7035324</v>
      </c>
      <c r="D595" s="397" t="s">
        <v>90</v>
      </c>
      <c r="E595" s="399">
        <v>37444</v>
      </c>
      <c r="F595" t="s">
        <v>342</v>
      </c>
      <c r="G595" s="397">
        <v>22</v>
      </c>
    </row>
    <row r="596" spans="1:7" x14ac:dyDescent="0.2">
      <c r="A596" t="s">
        <v>173</v>
      </c>
      <c r="B596" t="s">
        <v>1013</v>
      </c>
      <c r="C596">
        <v>3008714</v>
      </c>
      <c r="D596" s="397" t="s">
        <v>90</v>
      </c>
      <c r="E596" s="399">
        <v>16560</v>
      </c>
      <c r="F596" t="s">
        <v>342</v>
      </c>
      <c r="G596" s="397">
        <v>22</v>
      </c>
    </row>
    <row r="597" spans="1:7" x14ac:dyDescent="0.2">
      <c r="A597" t="s">
        <v>130</v>
      </c>
      <c r="B597" t="s">
        <v>390</v>
      </c>
      <c r="C597">
        <v>2673692</v>
      </c>
      <c r="D597" s="397" t="s">
        <v>90</v>
      </c>
      <c r="E597" s="399">
        <v>29670</v>
      </c>
      <c r="F597" t="s">
        <v>342</v>
      </c>
      <c r="G597" s="397">
        <v>22</v>
      </c>
    </row>
    <row r="598" spans="1:7" x14ac:dyDescent="0.2">
      <c r="A598" t="s">
        <v>1014</v>
      </c>
      <c r="B598" t="s">
        <v>1015</v>
      </c>
      <c r="C598">
        <v>7045184</v>
      </c>
      <c r="D598" s="397" t="s">
        <v>90</v>
      </c>
      <c r="E598" s="399">
        <v>37156</v>
      </c>
      <c r="F598" t="s">
        <v>342</v>
      </c>
      <c r="G598" s="397">
        <v>22</v>
      </c>
    </row>
    <row r="599" spans="1:7" x14ac:dyDescent="0.2">
      <c r="A599" t="s">
        <v>136</v>
      </c>
      <c r="B599" t="s">
        <v>1016</v>
      </c>
      <c r="C599">
        <v>7021493</v>
      </c>
      <c r="D599" s="397" t="s">
        <v>90</v>
      </c>
      <c r="E599" s="399">
        <v>26127</v>
      </c>
      <c r="F599" t="s">
        <v>342</v>
      </c>
      <c r="G599" s="397">
        <v>22</v>
      </c>
    </row>
    <row r="600" spans="1:7" x14ac:dyDescent="0.2">
      <c r="A600" t="s">
        <v>1017</v>
      </c>
      <c r="B600" t="s">
        <v>1018</v>
      </c>
      <c r="C600">
        <v>7037151</v>
      </c>
      <c r="D600" s="397" t="s">
        <v>90</v>
      </c>
      <c r="E600" s="399">
        <v>35061</v>
      </c>
      <c r="F600" t="s">
        <v>342</v>
      </c>
      <c r="G600" s="397">
        <v>22</v>
      </c>
    </row>
    <row r="601" spans="1:7" x14ac:dyDescent="0.2">
      <c r="A601" t="s">
        <v>1017</v>
      </c>
      <c r="B601" t="s">
        <v>1019</v>
      </c>
      <c r="C601">
        <v>7038226</v>
      </c>
      <c r="D601" s="397" t="s">
        <v>90</v>
      </c>
      <c r="E601" s="399">
        <v>33983</v>
      </c>
      <c r="F601" t="s">
        <v>342</v>
      </c>
      <c r="G601" s="397">
        <v>22</v>
      </c>
    </row>
    <row r="602" spans="1:7" x14ac:dyDescent="0.2">
      <c r="A602" t="s">
        <v>131</v>
      </c>
      <c r="B602" t="s">
        <v>1021</v>
      </c>
      <c r="C602">
        <v>7033185</v>
      </c>
      <c r="D602" s="397" t="s">
        <v>90</v>
      </c>
      <c r="E602" s="399">
        <v>36901</v>
      </c>
      <c r="F602" t="s">
        <v>342</v>
      </c>
      <c r="G602" s="397">
        <v>22</v>
      </c>
    </row>
    <row r="603" spans="1:7" x14ac:dyDescent="0.2">
      <c r="A603" t="s">
        <v>1023</v>
      </c>
      <c r="B603" t="s">
        <v>463</v>
      </c>
      <c r="C603">
        <v>7029015</v>
      </c>
      <c r="D603" s="397" t="s">
        <v>90</v>
      </c>
      <c r="E603" s="399">
        <v>36576</v>
      </c>
      <c r="F603" t="s">
        <v>342</v>
      </c>
      <c r="G603" s="397">
        <v>22</v>
      </c>
    </row>
    <row r="604" spans="1:7" x14ac:dyDescent="0.2">
      <c r="A604" t="s">
        <v>1026</v>
      </c>
      <c r="B604" t="s">
        <v>131</v>
      </c>
      <c r="C604">
        <v>7044104</v>
      </c>
      <c r="D604" s="397" t="s">
        <v>90</v>
      </c>
      <c r="E604" s="399">
        <v>36936</v>
      </c>
      <c r="F604" t="s">
        <v>342</v>
      </c>
      <c r="G604" s="397">
        <v>22</v>
      </c>
    </row>
    <row r="605" spans="1:7" x14ac:dyDescent="0.2">
      <c r="A605" t="s">
        <v>1027</v>
      </c>
      <c r="B605" t="s">
        <v>1028</v>
      </c>
      <c r="C605">
        <v>7019955</v>
      </c>
      <c r="D605" s="397" t="s">
        <v>90</v>
      </c>
      <c r="E605" s="399">
        <v>22164</v>
      </c>
      <c r="F605" t="s">
        <v>342</v>
      </c>
      <c r="G605" s="397">
        <v>22</v>
      </c>
    </row>
    <row r="606" spans="1:7" x14ac:dyDescent="0.2">
      <c r="A606" t="s">
        <v>1031</v>
      </c>
      <c r="B606" t="s">
        <v>578</v>
      </c>
      <c r="C606">
        <v>7026365</v>
      </c>
      <c r="D606" s="397" t="s">
        <v>90</v>
      </c>
      <c r="E606" s="399">
        <v>19451</v>
      </c>
      <c r="F606" t="s">
        <v>342</v>
      </c>
      <c r="G606" s="397">
        <v>22</v>
      </c>
    </row>
    <row r="607" spans="1:7" x14ac:dyDescent="0.2">
      <c r="A607" t="s">
        <v>134</v>
      </c>
      <c r="B607" t="s">
        <v>486</v>
      </c>
      <c r="C607">
        <v>7040444</v>
      </c>
      <c r="D607" s="397" t="s">
        <v>90</v>
      </c>
      <c r="E607" s="399">
        <v>27513</v>
      </c>
      <c r="F607" t="s">
        <v>342</v>
      </c>
      <c r="G607" s="397">
        <v>22</v>
      </c>
    </row>
    <row r="608" spans="1:7" x14ac:dyDescent="0.2">
      <c r="A608" t="s">
        <v>134</v>
      </c>
      <c r="B608" t="s">
        <v>1034</v>
      </c>
      <c r="C608">
        <v>7046152</v>
      </c>
      <c r="D608" s="397" t="s">
        <v>90</v>
      </c>
      <c r="E608" s="399">
        <v>34117</v>
      </c>
      <c r="F608" t="s">
        <v>342</v>
      </c>
      <c r="G608" s="397">
        <v>22</v>
      </c>
    </row>
    <row r="609" spans="1:7" x14ac:dyDescent="0.2">
      <c r="A609" t="s">
        <v>141</v>
      </c>
      <c r="B609" t="s">
        <v>861</v>
      </c>
      <c r="C609">
        <v>3000129</v>
      </c>
      <c r="D609" s="397" t="s">
        <v>120</v>
      </c>
      <c r="E609" s="399">
        <v>36889</v>
      </c>
      <c r="F609" t="s">
        <v>1035</v>
      </c>
      <c r="G609" s="397">
        <v>23</v>
      </c>
    </row>
    <row r="610" spans="1:7" x14ac:dyDescent="0.2">
      <c r="A610" t="s">
        <v>155</v>
      </c>
      <c r="B610" t="s">
        <v>585</v>
      </c>
      <c r="C610">
        <v>3532576</v>
      </c>
      <c r="D610" s="397" t="s">
        <v>120</v>
      </c>
      <c r="E610" s="399">
        <v>37696</v>
      </c>
      <c r="F610" t="s">
        <v>1035</v>
      </c>
      <c r="G610" s="397">
        <v>23</v>
      </c>
    </row>
    <row r="611" spans="1:7" x14ac:dyDescent="0.2">
      <c r="A611" t="s">
        <v>1041</v>
      </c>
      <c r="B611" t="s">
        <v>467</v>
      </c>
      <c r="C611">
        <v>3109461</v>
      </c>
      <c r="D611" s="397" t="s">
        <v>120</v>
      </c>
      <c r="E611" s="399">
        <v>37349</v>
      </c>
      <c r="F611" t="s">
        <v>1035</v>
      </c>
      <c r="G611" s="397">
        <v>23</v>
      </c>
    </row>
    <row r="612" spans="1:7" x14ac:dyDescent="0.2">
      <c r="A612" t="s">
        <v>1049</v>
      </c>
      <c r="B612" t="s">
        <v>585</v>
      </c>
      <c r="C612">
        <v>3535389</v>
      </c>
      <c r="D612" s="397" t="s">
        <v>120</v>
      </c>
      <c r="E612" s="399">
        <v>35704</v>
      </c>
      <c r="F612" t="s">
        <v>1035</v>
      </c>
      <c r="G612" s="397">
        <v>23</v>
      </c>
    </row>
    <row r="613" spans="1:7" x14ac:dyDescent="0.2">
      <c r="A613" t="s">
        <v>1050</v>
      </c>
      <c r="B613" t="s">
        <v>1051</v>
      </c>
      <c r="C613">
        <v>3190392</v>
      </c>
      <c r="D613" s="397" t="s">
        <v>120</v>
      </c>
      <c r="E613" s="399">
        <v>37613</v>
      </c>
      <c r="F613" t="s">
        <v>1035</v>
      </c>
      <c r="G613" s="397">
        <v>23</v>
      </c>
    </row>
    <row r="614" spans="1:7" x14ac:dyDescent="0.2">
      <c r="A614" t="s">
        <v>1052</v>
      </c>
      <c r="B614" t="s">
        <v>887</v>
      </c>
      <c r="C614">
        <v>3542979</v>
      </c>
      <c r="D614" s="397" t="s">
        <v>120</v>
      </c>
      <c r="E614" s="399">
        <v>37308</v>
      </c>
      <c r="F614" t="s">
        <v>1035</v>
      </c>
      <c r="G614" s="397">
        <v>23</v>
      </c>
    </row>
    <row r="615" spans="1:7" x14ac:dyDescent="0.2">
      <c r="A615" t="s">
        <v>122</v>
      </c>
      <c r="B615" t="s">
        <v>1053</v>
      </c>
      <c r="C615">
        <v>3295034</v>
      </c>
      <c r="D615" s="397" t="s">
        <v>120</v>
      </c>
      <c r="E615" s="399">
        <v>37596</v>
      </c>
      <c r="F615" t="s">
        <v>1035</v>
      </c>
      <c r="G615" s="397">
        <v>23</v>
      </c>
    </row>
    <row r="616" spans="1:7" x14ac:dyDescent="0.2">
      <c r="A616" t="s">
        <v>194</v>
      </c>
      <c r="B616" t="s">
        <v>1055</v>
      </c>
      <c r="C616">
        <v>3410308</v>
      </c>
      <c r="D616" s="397" t="s">
        <v>120</v>
      </c>
      <c r="E616" s="399">
        <v>37799</v>
      </c>
      <c r="F616" t="s">
        <v>1035</v>
      </c>
      <c r="G616" s="397">
        <v>23</v>
      </c>
    </row>
    <row r="617" spans="1:7" x14ac:dyDescent="0.2">
      <c r="A617" t="s">
        <v>1056</v>
      </c>
      <c r="B617" t="s">
        <v>392</v>
      </c>
      <c r="C617">
        <v>3141357</v>
      </c>
      <c r="D617" s="397" t="s">
        <v>120</v>
      </c>
      <c r="E617" s="399">
        <v>37756</v>
      </c>
      <c r="F617" t="s">
        <v>1035</v>
      </c>
      <c r="G617" s="397">
        <v>23</v>
      </c>
    </row>
    <row r="618" spans="1:7" x14ac:dyDescent="0.2">
      <c r="A618" t="s">
        <v>1060</v>
      </c>
      <c r="B618" t="s">
        <v>1061</v>
      </c>
      <c r="C618">
        <v>2992989</v>
      </c>
      <c r="D618" s="397" t="s">
        <v>120</v>
      </c>
      <c r="E618" s="399">
        <v>36111</v>
      </c>
      <c r="F618" t="s">
        <v>1035</v>
      </c>
      <c r="G618" s="397">
        <v>23</v>
      </c>
    </row>
    <row r="619" spans="1:7" x14ac:dyDescent="0.2">
      <c r="A619" t="s">
        <v>1062</v>
      </c>
      <c r="B619" t="s">
        <v>589</v>
      </c>
      <c r="C619">
        <v>3089586</v>
      </c>
      <c r="D619" s="397" t="s">
        <v>120</v>
      </c>
      <c r="E619" s="399">
        <v>37353</v>
      </c>
      <c r="F619" t="s">
        <v>1035</v>
      </c>
      <c r="G619" s="397">
        <v>23</v>
      </c>
    </row>
    <row r="620" spans="1:7" x14ac:dyDescent="0.2">
      <c r="A620" t="s">
        <v>1064</v>
      </c>
      <c r="B620" t="s">
        <v>1065</v>
      </c>
      <c r="C620">
        <v>3629854</v>
      </c>
      <c r="D620" s="397" t="s">
        <v>120</v>
      </c>
      <c r="E620" s="399">
        <v>37806</v>
      </c>
      <c r="F620" t="s">
        <v>1035</v>
      </c>
      <c r="G620" s="397">
        <v>23</v>
      </c>
    </row>
    <row r="621" spans="1:7" x14ac:dyDescent="0.2">
      <c r="A621" t="s">
        <v>1068</v>
      </c>
      <c r="B621" t="s">
        <v>1069</v>
      </c>
      <c r="C621">
        <v>3047531</v>
      </c>
      <c r="D621" s="397" t="s">
        <v>120</v>
      </c>
      <c r="E621" s="399">
        <v>27072</v>
      </c>
      <c r="F621" t="s">
        <v>1035</v>
      </c>
      <c r="G621" s="397">
        <v>23</v>
      </c>
    </row>
    <row r="622" spans="1:7" x14ac:dyDescent="0.2">
      <c r="A622" t="s">
        <v>1068</v>
      </c>
      <c r="B622" t="s">
        <v>1070</v>
      </c>
      <c r="C622">
        <v>2995868</v>
      </c>
      <c r="D622" s="397" t="s">
        <v>120</v>
      </c>
      <c r="E622" s="399">
        <v>36523</v>
      </c>
      <c r="F622" t="s">
        <v>1035</v>
      </c>
      <c r="G622" s="397">
        <v>23</v>
      </c>
    </row>
    <row r="623" spans="1:7" x14ac:dyDescent="0.2">
      <c r="A623" t="s">
        <v>11</v>
      </c>
      <c r="B623" t="s">
        <v>1061</v>
      </c>
      <c r="C623">
        <v>2870333</v>
      </c>
      <c r="D623" s="397" t="s">
        <v>120</v>
      </c>
      <c r="E623" s="399">
        <v>36358</v>
      </c>
      <c r="F623" t="s">
        <v>1035</v>
      </c>
      <c r="G623" s="397">
        <v>23</v>
      </c>
    </row>
    <row r="624" spans="1:7" x14ac:dyDescent="0.2">
      <c r="A624" t="s">
        <v>1072</v>
      </c>
      <c r="B624" t="s">
        <v>380</v>
      </c>
      <c r="C624">
        <v>3398589</v>
      </c>
      <c r="D624" s="397" t="s">
        <v>120</v>
      </c>
      <c r="E624" s="399">
        <v>37540</v>
      </c>
      <c r="F624" t="s">
        <v>1035</v>
      </c>
      <c r="G624" s="397">
        <v>23</v>
      </c>
    </row>
    <row r="625" spans="1:7" x14ac:dyDescent="0.2">
      <c r="A625" t="s">
        <v>1074</v>
      </c>
      <c r="B625" t="s">
        <v>450</v>
      </c>
      <c r="C625">
        <v>3500161</v>
      </c>
      <c r="D625" s="397" t="s">
        <v>120</v>
      </c>
      <c r="E625" s="399">
        <v>27177</v>
      </c>
      <c r="F625" t="s">
        <v>1035</v>
      </c>
      <c r="G625" s="397">
        <v>23</v>
      </c>
    </row>
    <row r="626" spans="1:7" x14ac:dyDescent="0.2">
      <c r="A626" t="s">
        <v>124</v>
      </c>
      <c r="B626" t="s">
        <v>430</v>
      </c>
      <c r="C626">
        <v>2789835</v>
      </c>
      <c r="D626" s="397" t="s">
        <v>120</v>
      </c>
      <c r="E626" s="399">
        <v>30937</v>
      </c>
      <c r="F626" t="s">
        <v>1035</v>
      </c>
      <c r="G626" s="397">
        <v>23</v>
      </c>
    </row>
    <row r="627" spans="1:7" x14ac:dyDescent="0.2">
      <c r="A627" t="s">
        <v>273</v>
      </c>
      <c r="B627" t="s">
        <v>1079</v>
      </c>
      <c r="C627">
        <v>3272664</v>
      </c>
      <c r="D627" s="397" t="s">
        <v>120</v>
      </c>
      <c r="E627" s="399">
        <v>23108</v>
      </c>
      <c r="F627" t="s">
        <v>1035</v>
      </c>
      <c r="G627" s="397">
        <v>23</v>
      </c>
    </row>
    <row r="628" spans="1:7" x14ac:dyDescent="0.2">
      <c r="A628" t="s">
        <v>1080</v>
      </c>
      <c r="B628" t="s">
        <v>1081</v>
      </c>
      <c r="C628">
        <v>3410302</v>
      </c>
      <c r="D628" s="397" t="s">
        <v>120</v>
      </c>
      <c r="E628" s="399">
        <v>37018</v>
      </c>
      <c r="F628" t="s">
        <v>1035</v>
      </c>
      <c r="G628" s="397">
        <v>23</v>
      </c>
    </row>
    <row r="629" spans="1:7" x14ac:dyDescent="0.2">
      <c r="A629" t="s">
        <v>242</v>
      </c>
      <c r="B629" t="s">
        <v>426</v>
      </c>
      <c r="C629">
        <v>3571090</v>
      </c>
      <c r="D629" s="397" t="s">
        <v>120</v>
      </c>
      <c r="E629" s="399">
        <v>37206</v>
      </c>
      <c r="F629" t="s">
        <v>1035</v>
      </c>
      <c r="G629" s="397">
        <v>23</v>
      </c>
    </row>
    <row r="630" spans="1:7" x14ac:dyDescent="0.2">
      <c r="A630" t="s">
        <v>1087</v>
      </c>
      <c r="B630" t="s">
        <v>363</v>
      </c>
      <c r="C630">
        <v>3518908</v>
      </c>
      <c r="D630" s="397" t="s">
        <v>120</v>
      </c>
      <c r="E630" s="399">
        <v>37688</v>
      </c>
      <c r="F630" t="s">
        <v>1035</v>
      </c>
      <c r="G630" s="397">
        <v>23</v>
      </c>
    </row>
    <row r="631" spans="1:7" x14ac:dyDescent="0.2">
      <c r="A631" t="s">
        <v>1089</v>
      </c>
      <c r="B631" t="s">
        <v>1090</v>
      </c>
      <c r="C631">
        <v>3120437</v>
      </c>
      <c r="D631" s="397" t="s">
        <v>120</v>
      </c>
      <c r="E631" s="399">
        <v>37117</v>
      </c>
      <c r="F631" t="s">
        <v>1035</v>
      </c>
      <c r="G631" s="397">
        <v>23</v>
      </c>
    </row>
    <row r="632" spans="1:7" x14ac:dyDescent="0.2">
      <c r="A632" t="s">
        <v>1096</v>
      </c>
      <c r="B632" t="s">
        <v>389</v>
      </c>
      <c r="C632">
        <v>2989700</v>
      </c>
      <c r="D632" s="397" t="s">
        <v>120</v>
      </c>
      <c r="E632" s="399">
        <v>36970</v>
      </c>
      <c r="F632" t="s">
        <v>1035</v>
      </c>
      <c r="G632" s="397">
        <v>23</v>
      </c>
    </row>
    <row r="633" spans="1:7" x14ac:dyDescent="0.2">
      <c r="A633" t="s">
        <v>250</v>
      </c>
      <c r="B633" t="s">
        <v>1097</v>
      </c>
      <c r="C633">
        <v>3579114</v>
      </c>
      <c r="D633" s="397" t="s">
        <v>120</v>
      </c>
      <c r="E633" s="399">
        <v>37747</v>
      </c>
      <c r="F633" t="s">
        <v>1035</v>
      </c>
      <c r="G633" s="397">
        <v>23</v>
      </c>
    </row>
    <row r="634" spans="1:7" x14ac:dyDescent="0.2">
      <c r="A634" t="s">
        <v>1099</v>
      </c>
      <c r="B634" t="s">
        <v>1100</v>
      </c>
      <c r="C634">
        <v>2993286</v>
      </c>
      <c r="D634" s="397" t="s">
        <v>120</v>
      </c>
      <c r="E634" s="399">
        <v>36334</v>
      </c>
      <c r="F634" t="s">
        <v>1035</v>
      </c>
      <c r="G634" s="397">
        <v>23</v>
      </c>
    </row>
    <row r="635" spans="1:7" x14ac:dyDescent="0.2">
      <c r="A635" t="s">
        <v>1101</v>
      </c>
      <c r="B635" t="s">
        <v>780</v>
      </c>
      <c r="C635">
        <v>3000127</v>
      </c>
      <c r="D635" s="397" t="s">
        <v>120</v>
      </c>
      <c r="E635" s="399">
        <v>34762</v>
      </c>
      <c r="F635" t="s">
        <v>1035</v>
      </c>
      <c r="G635" s="397">
        <v>23</v>
      </c>
    </row>
    <row r="636" spans="1:7" x14ac:dyDescent="0.2">
      <c r="A636" t="s">
        <v>1105</v>
      </c>
      <c r="B636" t="s">
        <v>1106</v>
      </c>
      <c r="C636">
        <v>2789956</v>
      </c>
      <c r="D636" s="397" t="s">
        <v>120</v>
      </c>
      <c r="E636" s="399">
        <v>34238</v>
      </c>
      <c r="F636" t="s">
        <v>1035</v>
      </c>
      <c r="G636" s="397">
        <v>23</v>
      </c>
    </row>
    <row r="637" spans="1:7" x14ac:dyDescent="0.2">
      <c r="A637" t="s">
        <v>1107</v>
      </c>
      <c r="B637" t="s">
        <v>1108</v>
      </c>
      <c r="C637">
        <v>3690578</v>
      </c>
      <c r="D637" s="397" t="s">
        <v>120</v>
      </c>
      <c r="E637" s="399">
        <v>37829</v>
      </c>
      <c r="F637" t="s">
        <v>1035</v>
      </c>
      <c r="G637" s="397">
        <v>23</v>
      </c>
    </row>
    <row r="638" spans="1:7" x14ac:dyDescent="0.2">
      <c r="A638" t="s">
        <v>1109</v>
      </c>
      <c r="B638" t="s">
        <v>392</v>
      </c>
      <c r="C638">
        <v>3500020</v>
      </c>
      <c r="D638" s="397" t="s">
        <v>120</v>
      </c>
      <c r="E638" s="399">
        <v>37478</v>
      </c>
      <c r="F638" t="s">
        <v>1035</v>
      </c>
      <c r="G638" s="397">
        <v>23</v>
      </c>
    </row>
    <row r="639" spans="1:7" x14ac:dyDescent="0.2">
      <c r="A639" t="s">
        <v>198</v>
      </c>
      <c r="B639" t="s">
        <v>1090</v>
      </c>
      <c r="C639">
        <v>3702711</v>
      </c>
      <c r="D639" s="397" t="s">
        <v>120</v>
      </c>
      <c r="E639" s="399">
        <v>28188</v>
      </c>
      <c r="F639" t="s">
        <v>1035</v>
      </c>
      <c r="G639" s="397">
        <v>23</v>
      </c>
    </row>
    <row r="640" spans="1:7" x14ac:dyDescent="0.2">
      <c r="A640" t="s">
        <v>1116</v>
      </c>
      <c r="B640" t="s">
        <v>1117</v>
      </c>
      <c r="C640">
        <v>3403826</v>
      </c>
      <c r="D640" s="397" t="s">
        <v>120</v>
      </c>
      <c r="E640" s="399">
        <v>37105</v>
      </c>
      <c r="F640" t="s">
        <v>1035</v>
      </c>
      <c r="G640" s="397">
        <v>23</v>
      </c>
    </row>
    <row r="641" spans="1:7" x14ac:dyDescent="0.2">
      <c r="A641" t="s">
        <v>1120</v>
      </c>
      <c r="B641" t="s">
        <v>775</v>
      </c>
      <c r="C641">
        <v>2973807</v>
      </c>
      <c r="D641" s="397" t="s">
        <v>120</v>
      </c>
      <c r="E641" s="399">
        <v>24332</v>
      </c>
      <c r="F641" t="s">
        <v>1035</v>
      </c>
      <c r="G641" s="397">
        <v>23</v>
      </c>
    </row>
    <row r="642" spans="1:7" x14ac:dyDescent="0.2">
      <c r="A642" t="s">
        <v>1120</v>
      </c>
      <c r="B642" t="s">
        <v>430</v>
      </c>
      <c r="C642">
        <v>2789900</v>
      </c>
      <c r="D642" s="397" t="s">
        <v>120</v>
      </c>
      <c r="E642" s="399">
        <v>34841</v>
      </c>
      <c r="F642" t="s">
        <v>1035</v>
      </c>
      <c r="G642" s="397">
        <v>23</v>
      </c>
    </row>
    <row r="643" spans="1:7" x14ac:dyDescent="0.2">
      <c r="A643" t="s">
        <v>679</v>
      </c>
      <c r="B643" t="s">
        <v>1122</v>
      </c>
      <c r="C643">
        <v>3704803</v>
      </c>
      <c r="D643" s="397" t="s">
        <v>120</v>
      </c>
      <c r="E643" s="399">
        <v>37785</v>
      </c>
      <c r="F643" t="s">
        <v>1035</v>
      </c>
      <c r="G643" s="397">
        <v>23</v>
      </c>
    </row>
    <row r="644" spans="1:7" x14ac:dyDescent="0.2">
      <c r="A644" t="s">
        <v>513</v>
      </c>
      <c r="B644" t="s">
        <v>384</v>
      </c>
      <c r="C644">
        <v>3458880</v>
      </c>
      <c r="D644" s="397" t="s">
        <v>120</v>
      </c>
      <c r="E644" s="399">
        <v>37589</v>
      </c>
      <c r="F644" t="s">
        <v>1035</v>
      </c>
      <c r="G644" s="397">
        <v>23</v>
      </c>
    </row>
    <row r="645" spans="1:7" x14ac:dyDescent="0.2">
      <c r="A645" t="s">
        <v>537</v>
      </c>
      <c r="B645" t="s">
        <v>1128</v>
      </c>
      <c r="C645">
        <v>3291452</v>
      </c>
      <c r="D645" s="397" t="s">
        <v>120</v>
      </c>
      <c r="E645" s="399">
        <v>37238</v>
      </c>
      <c r="F645" t="s">
        <v>1035</v>
      </c>
      <c r="G645" s="397">
        <v>23</v>
      </c>
    </row>
    <row r="646" spans="1:7" x14ac:dyDescent="0.2">
      <c r="A646" t="s">
        <v>537</v>
      </c>
      <c r="B646" t="s">
        <v>1129</v>
      </c>
      <c r="C646">
        <v>3422546</v>
      </c>
      <c r="D646" s="397" t="s">
        <v>120</v>
      </c>
      <c r="E646" s="399">
        <v>26442</v>
      </c>
      <c r="F646" t="s">
        <v>1035</v>
      </c>
      <c r="G646" s="397">
        <v>23</v>
      </c>
    </row>
    <row r="647" spans="1:7" x14ac:dyDescent="0.2">
      <c r="A647" t="s">
        <v>1130</v>
      </c>
      <c r="B647" t="s">
        <v>1131</v>
      </c>
      <c r="C647">
        <v>3670082</v>
      </c>
      <c r="D647" s="397" t="s">
        <v>120</v>
      </c>
      <c r="E647" s="399">
        <v>37278</v>
      </c>
      <c r="F647" t="s">
        <v>1035</v>
      </c>
      <c r="G647" s="397">
        <v>23</v>
      </c>
    </row>
    <row r="648" spans="1:7" x14ac:dyDescent="0.2">
      <c r="A648" t="s">
        <v>1132</v>
      </c>
      <c r="B648" t="s">
        <v>392</v>
      </c>
      <c r="C648">
        <v>3000128</v>
      </c>
      <c r="D648" s="397" t="s">
        <v>120</v>
      </c>
      <c r="E648" s="399">
        <v>36971</v>
      </c>
      <c r="F648" t="s">
        <v>1035</v>
      </c>
      <c r="G648" s="397">
        <v>23</v>
      </c>
    </row>
    <row r="649" spans="1:7" x14ac:dyDescent="0.2">
      <c r="A649" t="s">
        <v>1136</v>
      </c>
      <c r="B649" t="s">
        <v>1137</v>
      </c>
      <c r="C649">
        <v>3646808</v>
      </c>
      <c r="D649" s="397" t="s">
        <v>120</v>
      </c>
      <c r="E649" s="399">
        <v>37289</v>
      </c>
      <c r="F649" t="s">
        <v>1035</v>
      </c>
      <c r="G649" s="397">
        <v>23</v>
      </c>
    </row>
    <row r="650" spans="1:7" x14ac:dyDescent="0.2">
      <c r="A650" t="s">
        <v>1141</v>
      </c>
      <c r="B650" t="s">
        <v>830</v>
      </c>
      <c r="C650">
        <v>3120440</v>
      </c>
      <c r="D650" s="397" t="s">
        <v>120</v>
      </c>
      <c r="E650" s="399">
        <v>36074</v>
      </c>
      <c r="F650" t="s">
        <v>1035</v>
      </c>
      <c r="G650" s="397">
        <v>23</v>
      </c>
    </row>
    <row r="651" spans="1:7" x14ac:dyDescent="0.2">
      <c r="A651" t="s">
        <v>1142</v>
      </c>
      <c r="B651" t="s">
        <v>1143</v>
      </c>
      <c r="C651">
        <v>2663521</v>
      </c>
      <c r="D651" s="397" t="s">
        <v>120</v>
      </c>
      <c r="E651" s="399">
        <v>21795</v>
      </c>
      <c r="F651" t="s">
        <v>1035</v>
      </c>
      <c r="G651" s="397">
        <v>23</v>
      </c>
    </row>
    <row r="652" spans="1:7" x14ac:dyDescent="0.2">
      <c r="A652" t="s">
        <v>1149</v>
      </c>
      <c r="B652" t="s">
        <v>1150</v>
      </c>
      <c r="C652">
        <v>2789943</v>
      </c>
      <c r="D652" s="397" t="s">
        <v>120</v>
      </c>
      <c r="E652" s="399">
        <v>29497</v>
      </c>
      <c r="F652" t="s">
        <v>1035</v>
      </c>
      <c r="G652" s="397">
        <v>23</v>
      </c>
    </row>
    <row r="653" spans="1:7" x14ac:dyDescent="0.2">
      <c r="A653" t="s">
        <v>1151</v>
      </c>
      <c r="B653" t="s">
        <v>585</v>
      </c>
      <c r="C653">
        <v>3132831</v>
      </c>
      <c r="D653" s="397" t="s">
        <v>120</v>
      </c>
      <c r="E653" s="399">
        <v>37500</v>
      </c>
      <c r="F653" t="s">
        <v>1035</v>
      </c>
      <c r="G653" s="397">
        <v>23</v>
      </c>
    </row>
    <row r="654" spans="1:7" x14ac:dyDescent="0.2">
      <c r="A654" t="s">
        <v>1153</v>
      </c>
      <c r="B654" t="s">
        <v>428</v>
      </c>
      <c r="C654">
        <v>2789947</v>
      </c>
      <c r="D654" s="397" t="s">
        <v>120</v>
      </c>
      <c r="E654" s="399">
        <v>21317</v>
      </c>
      <c r="F654" t="s">
        <v>1035</v>
      </c>
      <c r="G654" s="397">
        <v>23</v>
      </c>
    </row>
    <row r="655" spans="1:7" x14ac:dyDescent="0.2">
      <c r="A655" t="s">
        <v>1154</v>
      </c>
      <c r="B655" t="s">
        <v>1155</v>
      </c>
      <c r="C655">
        <v>2789951</v>
      </c>
      <c r="D655" s="397" t="s">
        <v>120</v>
      </c>
      <c r="E655" s="399">
        <v>35176</v>
      </c>
      <c r="F655" t="s">
        <v>1035</v>
      </c>
      <c r="G655" s="397">
        <v>23</v>
      </c>
    </row>
    <row r="656" spans="1:7" x14ac:dyDescent="0.2">
      <c r="A656" t="s">
        <v>214</v>
      </c>
      <c r="B656" t="s">
        <v>1156</v>
      </c>
      <c r="C656">
        <v>3533227</v>
      </c>
      <c r="D656" s="397" t="s">
        <v>120</v>
      </c>
      <c r="E656" s="399">
        <v>37625</v>
      </c>
      <c r="F656" t="s">
        <v>1035</v>
      </c>
      <c r="G656" s="397">
        <v>23</v>
      </c>
    </row>
    <row r="657" spans="1:7" x14ac:dyDescent="0.2">
      <c r="A657" t="s">
        <v>1157</v>
      </c>
      <c r="B657" t="s">
        <v>1158</v>
      </c>
      <c r="C657">
        <v>3458157</v>
      </c>
      <c r="D657" s="397" t="s">
        <v>120</v>
      </c>
      <c r="E657" s="399">
        <v>37340</v>
      </c>
      <c r="F657" t="s">
        <v>1035</v>
      </c>
      <c r="G657" s="397">
        <v>23</v>
      </c>
    </row>
    <row r="658" spans="1:7" x14ac:dyDescent="0.2">
      <c r="A658" t="s">
        <v>1161</v>
      </c>
      <c r="B658" t="s">
        <v>1162</v>
      </c>
      <c r="C658">
        <v>3446701</v>
      </c>
      <c r="D658" s="397" t="s">
        <v>120</v>
      </c>
      <c r="E658" s="399">
        <v>34008</v>
      </c>
      <c r="F658" t="s">
        <v>1035</v>
      </c>
      <c r="G658" s="397">
        <v>23</v>
      </c>
    </row>
    <row r="659" spans="1:7" x14ac:dyDescent="0.2">
      <c r="A659" t="s">
        <v>1163</v>
      </c>
      <c r="B659" t="s">
        <v>1164</v>
      </c>
      <c r="C659">
        <v>3272634</v>
      </c>
      <c r="D659" s="397" t="s">
        <v>120</v>
      </c>
      <c r="E659" s="399">
        <v>34001</v>
      </c>
      <c r="F659" t="s">
        <v>1035</v>
      </c>
      <c r="G659" s="397">
        <v>23</v>
      </c>
    </row>
    <row r="660" spans="1:7" x14ac:dyDescent="0.2">
      <c r="A660" t="s">
        <v>140</v>
      </c>
      <c r="B660" t="s">
        <v>1165</v>
      </c>
      <c r="C660">
        <v>2789955</v>
      </c>
      <c r="D660" s="397" t="s">
        <v>120</v>
      </c>
      <c r="E660" s="399">
        <v>22999</v>
      </c>
      <c r="F660" t="s">
        <v>1035</v>
      </c>
      <c r="G660" s="397">
        <v>23</v>
      </c>
    </row>
    <row r="661" spans="1:7" x14ac:dyDescent="0.2">
      <c r="A661" t="s">
        <v>140</v>
      </c>
      <c r="B661" t="s">
        <v>682</v>
      </c>
      <c r="C661">
        <v>2911635</v>
      </c>
      <c r="D661" s="397" t="s">
        <v>120</v>
      </c>
      <c r="E661" s="399">
        <v>36718</v>
      </c>
      <c r="F661" t="s">
        <v>1035</v>
      </c>
      <c r="G661" s="397">
        <v>23</v>
      </c>
    </row>
    <row r="662" spans="1:7" x14ac:dyDescent="0.2">
      <c r="A662" t="s">
        <v>140</v>
      </c>
      <c r="B662" t="s">
        <v>1166</v>
      </c>
      <c r="C662">
        <v>3667400</v>
      </c>
      <c r="D662" s="397" t="s">
        <v>120</v>
      </c>
      <c r="E662" s="399">
        <v>22867</v>
      </c>
      <c r="F662" t="s">
        <v>1035</v>
      </c>
      <c r="G662" s="397">
        <v>23</v>
      </c>
    </row>
    <row r="663" spans="1:7" x14ac:dyDescent="0.2">
      <c r="A663" t="s">
        <v>581</v>
      </c>
      <c r="B663" t="s">
        <v>1168</v>
      </c>
      <c r="C663">
        <v>3269608</v>
      </c>
      <c r="D663" s="397" t="s">
        <v>120</v>
      </c>
      <c r="E663" s="399">
        <v>33456</v>
      </c>
      <c r="F663" t="s">
        <v>1035</v>
      </c>
      <c r="G663" s="397">
        <v>23</v>
      </c>
    </row>
    <row r="664" spans="1:7" x14ac:dyDescent="0.2">
      <c r="A664" t="s">
        <v>1172</v>
      </c>
      <c r="B664" t="s">
        <v>467</v>
      </c>
      <c r="C664">
        <v>2955086</v>
      </c>
      <c r="D664" s="397" t="s">
        <v>120</v>
      </c>
      <c r="E664" s="399">
        <v>36562</v>
      </c>
      <c r="F664" t="s">
        <v>1035</v>
      </c>
      <c r="G664" s="397">
        <v>23</v>
      </c>
    </row>
    <row r="665" spans="1:7" x14ac:dyDescent="0.2">
      <c r="A665" t="s">
        <v>1175</v>
      </c>
      <c r="B665" t="s">
        <v>392</v>
      </c>
      <c r="C665">
        <v>3480495</v>
      </c>
      <c r="D665" s="397" t="s">
        <v>120</v>
      </c>
      <c r="E665" s="399">
        <v>35874</v>
      </c>
      <c r="F665" t="s">
        <v>1035</v>
      </c>
      <c r="G665" s="397">
        <v>23</v>
      </c>
    </row>
    <row r="666" spans="1:7" x14ac:dyDescent="0.2">
      <c r="A666" t="s">
        <v>1176</v>
      </c>
      <c r="B666" t="s">
        <v>1177</v>
      </c>
      <c r="C666">
        <v>3417713</v>
      </c>
      <c r="D666" s="397" t="s">
        <v>120</v>
      </c>
      <c r="E666" s="399">
        <v>31777</v>
      </c>
      <c r="F666" t="s">
        <v>1035</v>
      </c>
      <c r="G666" s="397">
        <v>23</v>
      </c>
    </row>
    <row r="667" spans="1:7" x14ac:dyDescent="0.2">
      <c r="A667" t="s">
        <v>1178</v>
      </c>
      <c r="B667" t="s">
        <v>780</v>
      </c>
      <c r="C667">
        <v>3113097</v>
      </c>
      <c r="D667" s="397" t="s">
        <v>120</v>
      </c>
      <c r="E667" s="399">
        <v>37581</v>
      </c>
      <c r="F667" t="s">
        <v>1035</v>
      </c>
      <c r="G667" s="397">
        <v>23</v>
      </c>
    </row>
    <row r="668" spans="1:7" x14ac:dyDescent="0.2">
      <c r="A668" t="s">
        <v>1180</v>
      </c>
      <c r="B668" t="s">
        <v>1100</v>
      </c>
      <c r="C668">
        <v>3411510</v>
      </c>
      <c r="D668" s="397" t="s">
        <v>120</v>
      </c>
      <c r="E668" s="399">
        <v>32529</v>
      </c>
      <c r="F668" t="s">
        <v>1035</v>
      </c>
      <c r="G668" s="397">
        <v>23</v>
      </c>
    </row>
    <row r="669" spans="1:7" x14ac:dyDescent="0.2">
      <c r="A669" t="s">
        <v>1183</v>
      </c>
      <c r="B669" t="s">
        <v>1184</v>
      </c>
      <c r="C669">
        <v>3289147</v>
      </c>
      <c r="D669" s="397" t="s">
        <v>120</v>
      </c>
      <c r="E669" s="399">
        <v>36874</v>
      </c>
      <c r="F669" t="s">
        <v>1035</v>
      </c>
      <c r="G669" s="397">
        <v>23</v>
      </c>
    </row>
    <row r="670" spans="1:7" x14ac:dyDescent="0.2">
      <c r="A670" t="s">
        <v>1185</v>
      </c>
      <c r="B670" t="s">
        <v>571</v>
      </c>
      <c r="C670">
        <v>3422439</v>
      </c>
      <c r="D670" s="397" t="s">
        <v>120</v>
      </c>
      <c r="E670" s="399">
        <v>36483</v>
      </c>
      <c r="F670" t="s">
        <v>1035</v>
      </c>
      <c r="G670" s="397">
        <v>23</v>
      </c>
    </row>
    <row r="671" spans="1:7" x14ac:dyDescent="0.2">
      <c r="A671" t="s">
        <v>1186</v>
      </c>
      <c r="B671" t="s">
        <v>1187</v>
      </c>
      <c r="C671">
        <v>3703729</v>
      </c>
      <c r="D671" s="397" t="s">
        <v>120</v>
      </c>
      <c r="E671" s="399">
        <v>37629</v>
      </c>
      <c r="F671" t="s">
        <v>1035</v>
      </c>
      <c r="G671" s="397">
        <v>23</v>
      </c>
    </row>
    <row r="672" spans="1:7" x14ac:dyDescent="0.2">
      <c r="A672" t="s">
        <v>1188</v>
      </c>
      <c r="B672" t="s">
        <v>1033</v>
      </c>
      <c r="C672">
        <v>3421954</v>
      </c>
      <c r="D672" s="397" t="s">
        <v>120</v>
      </c>
      <c r="E672" s="399">
        <v>37198</v>
      </c>
      <c r="F672" t="s">
        <v>1035</v>
      </c>
      <c r="G672" s="397">
        <v>23</v>
      </c>
    </row>
    <row r="673" spans="1:7" x14ac:dyDescent="0.2">
      <c r="A673" t="s">
        <v>1189</v>
      </c>
      <c r="B673" t="s">
        <v>671</v>
      </c>
      <c r="C673">
        <v>3190391</v>
      </c>
      <c r="D673" s="397" t="s">
        <v>120</v>
      </c>
      <c r="E673" s="399">
        <v>37639</v>
      </c>
      <c r="F673" t="s">
        <v>1035</v>
      </c>
      <c r="G673" s="397">
        <v>23</v>
      </c>
    </row>
    <row r="674" spans="1:7" x14ac:dyDescent="0.2">
      <c r="A674" t="s">
        <v>1190</v>
      </c>
      <c r="B674" t="s">
        <v>1191</v>
      </c>
      <c r="C674">
        <v>3266901</v>
      </c>
      <c r="D674" s="397" t="s">
        <v>120</v>
      </c>
      <c r="E674" s="399">
        <v>36810</v>
      </c>
      <c r="F674" t="s">
        <v>1035</v>
      </c>
      <c r="G674" s="397">
        <v>23</v>
      </c>
    </row>
    <row r="675" spans="1:7" x14ac:dyDescent="0.2">
      <c r="A675" t="s">
        <v>258</v>
      </c>
      <c r="B675" t="s">
        <v>871</v>
      </c>
      <c r="C675">
        <v>3518595</v>
      </c>
      <c r="D675" s="397" t="s">
        <v>120</v>
      </c>
      <c r="E675" s="399">
        <v>37529</v>
      </c>
      <c r="F675" t="s">
        <v>1035</v>
      </c>
      <c r="G675" s="397">
        <v>23</v>
      </c>
    </row>
    <row r="676" spans="1:7" x14ac:dyDescent="0.2">
      <c r="A676" t="s">
        <v>235</v>
      </c>
      <c r="B676" t="s">
        <v>1195</v>
      </c>
      <c r="C676">
        <v>3121627</v>
      </c>
      <c r="D676" s="397" t="s">
        <v>120</v>
      </c>
      <c r="E676" s="399">
        <v>36505</v>
      </c>
      <c r="F676" t="s">
        <v>1035</v>
      </c>
      <c r="G676" s="397">
        <v>23</v>
      </c>
    </row>
    <row r="677" spans="1:7" x14ac:dyDescent="0.2">
      <c r="A677" t="s">
        <v>158</v>
      </c>
      <c r="B677" t="s">
        <v>858</v>
      </c>
      <c r="C677">
        <v>3091470</v>
      </c>
      <c r="D677" s="397" t="s">
        <v>120</v>
      </c>
      <c r="E677" s="399">
        <v>37178</v>
      </c>
      <c r="F677" t="s">
        <v>1035</v>
      </c>
      <c r="G677" s="397">
        <v>23</v>
      </c>
    </row>
    <row r="678" spans="1:7" x14ac:dyDescent="0.2">
      <c r="A678" t="s">
        <v>158</v>
      </c>
      <c r="B678" t="s">
        <v>1196</v>
      </c>
      <c r="C678">
        <v>3091471</v>
      </c>
      <c r="D678" s="397" t="s">
        <v>120</v>
      </c>
      <c r="E678" s="399">
        <v>37178</v>
      </c>
      <c r="F678" t="s">
        <v>1035</v>
      </c>
      <c r="G678" s="397">
        <v>23</v>
      </c>
    </row>
    <row r="679" spans="1:7" x14ac:dyDescent="0.2">
      <c r="A679" t="s">
        <v>1197</v>
      </c>
      <c r="B679" t="s">
        <v>495</v>
      </c>
      <c r="C679">
        <v>195</v>
      </c>
      <c r="D679" s="397" t="s">
        <v>120</v>
      </c>
      <c r="E679" s="399">
        <v>31225</v>
      </c>
      <c r="F679" t="s">
        <v>1035</v>
      </c>
      <c r="G679" s="397">
        <v>23</v>
      </c>
    </row>
    <row r="680" spans="1:7" x14ac:dyDescent="0.2">
      <c r="A680" t="s">
        <v>179</v>
      </c>
      <c r="B680" t="s">
        <v>392</v>
      </c>
      <c r="C680">
        <v>3190404</v>
      </c>
      <c r="D680" s="397" t="s">
        <v>120</v>
      </c>
      <c r="E680" s="399">
        <v>36521</v>
      </c>
      <c r="F680" t="s">
        <v>1035</v>
      </c>
      <c r="G680" s="397">
        <v>23</v>
      </c>
    </row>
    <row r="681" spans="1:7" x14ac:dyDescent="0.2">
      <c r="A681" t="s">
        <v>1198</v>
      </c>
      <c r="B681" t="s">
        <v>861</v>
      </c>
      <c r="C681">
        <v>2684417</v>
      </c>
      <c r="D681" s="397" t="s">
        <v>120</v>
      </c>
      <c r="E681" s="399">
        <v>27916</v>
      </c>
      <c r="F681" t="s">
        <v>1035</v>
      </c>
      <c r="G681" s="397">
        <v>23</v>
      </c>
    </row>
    <row r="682" spans="1:7" x14ac:dyDescent="0.2">
      <c r="A682" t="s">
        <v>1036</v>
      </c>
      <c r="B682" t="s">
        <v>1037</v>
      </c>
      <c r="C682">
        <v>3657351</v>
      </c>
      <c r="D682" s="397" t="s">
        <v>90</v>
      </c>
      <c r="E682" s="399">
        <v>37521</v>
      </c>
      <c r="F682" t="s">
        <v>1035</v>
      </c>
      <c r="G682" s="397">
        <v>23</v>
      </c>
    </row>
    <row r="683" spans="1:7" x14ac:dyDescent="0.2">
      <c r="A683" t="s">
        <v>138</v>
      </c>
      <c r="B683" t="s">
        <v>579</v>
      </c>
      <c r="C683">
        <v>2779481</v>
      </c>
      <c r="D683" s="397" t="s">
        <v>90</v>
      </c>
      <c r="E683" s="399">
        <v>31438</v>
      </c>
      <c r="F683" t="s">
        <v>1035</v>
      </c>
      <c r="G683" s="397">
        <v>23</v>
      </c>
    </row>
    <row r="684" spans="1:7" x14ac:dyDescent="0.2">
      <c r="A684" t="s">
        <v>138</v>
      </c>
      <c r="B684" t="s">
        <v>487</v>
      </c>
      <c r="C684">
        <v>3706987</v>
      </c>
      <c r="D684" s="397" t="s">
        <v>90</v>
      </c>
      <c r="E684" s="399">
        <v>37658</v>
      </c>
      <c r="F684" t="s">
        <v>1035</v>
      </c>
      <c r="G684" s="397">
        <v>23</v>
      </c>
    </row>
    <row r="685" spans="1:7" x14ac:dyDescent="0.2">
      <c r="A685" t="s">
        <v>427</v>
      </c>
      <c r="B685" t="s">
        <v>1038</v>
      </c>
      <c r="C685">
        <v>2810339</v>
      </c>
      <c r="D685" s="397" t="s">
        <v>90</v>
      </c>
      <c r="E685" s="399">
        <v>23159</v>
      </c>
      <c r="F685" t="s">
        <v>1035</v>
      </c>
      <c r="G685" s="397">
        <v>23</v>
      </c>
    </row>
    <row r="686" spans="1:7" x14ac:dyDescent="0.2">
      <c r="A686" t="s">
        <v>476</v>
      </c>
      <c r="B686" t="s">
        <v>1039</v>
      </c>
      <c r="C686">
        <v>3038747</v>
      </c>
      <c r="D686" s="397" t="s">
        <v>90</v>
      </c>
      <c r="E686" s="399">
        <v>33426</v>
      </c>
      <c r="F686" t="s">
        <v>1035</v>
      </c>
      <c r="G686" s="397">
        <v>23</v>
      </c>
    </row>
    <row r="687" spans="1:7" x14ac:dyDescent="0.2">
      <c r="A687" t="s">
        <v>221</v>
      </c>
      <c r="B687" t="s">
        <v>1040</v>
      </c>
      <c r="C687">
        <v>2907344</v>
      </c>
      <c r="D687" s="397" t="s">
        <v>90</v>
      </c>
      <c r="E687" s="399">
        <v>35812</v>
      </c>
      <c r="F687" t="s">
        <v>1035</v>
      </c>
      <c r="G687" s="397">
        <v>23</v>
      </c>
    </row>
    <row r="688" spans="1:7" x14ac:dyDescent="0.2">
      <c r="A688" t="s">
        <v>271</v>
      </c>
      <c r="B688" t="s">
        <v>361</v>
      </c>
      <c r="C688">
        <v>3380761</v>
      </c>
      <c r="D688" s="397" t="s">
        <v>90</v>
      </c>
      <c r="E688" s="399">
        <v>28260</v>
      </c>
      <c r="F688" t="s">
        <v>1035</v>
      </c>
      <c r="G688" s="397">
        <v>23</v>
      </c>
    </row>
    <row r="689" spans="1:7" x14ac:dyDescent="0.2">
      <c r="A689" t="s">
        <v>1042</v>
      </c>
      <c r="B689" t="s">
        <v>1043</v>
      </c>
      <c r="C689">
        <v>3732369</v>
      </c>
      <c r="D689" s="397" t="s">
        <v>90</v>
      </c>
      <c r="E689" s="399">
        <v>35219</v>
      </c>
      <c r="F689" t="s">
        <v>1035</v>
      </c>
      <c r="G689" s="397">
        <v>23</v>
      </c>
    </row>
    <row r="690" spans="1:7" x14ac:dyDescent="0.2">
      <c r="A690" t="s">
        <v>1044</v>
      </c>
      <c r="B690" t="s">
        <v>991</v>
      </c>
      <c r="C690">
        <v>3409956</v>
      </c>
      <c r="D690" s="397" t="s">
        <v>90</v>
      </c>
      <c r="E690" s="399">
        <v>37542</v>
      </c>
      <c r="F690" t="s">
        <v>1035</v>
      </c>
      <c r="G690" s="397">
        <v>23</v>
      </c>
    </row>
    <row r="691" spans="1:7" x14ac:dyDescent="0.2">
      <c r="A691" t="s">
        <v>238</v>
      </c>
      <c r="B691" t="s">
        <v>447</v>
      </c>
      <c r="C691">
        <v>3545149</v>
      </c>
      <c r="D691" s="397" t="s">
        <v>90</v>
      </c>
      <c r="E691" s="399">
        <v>30046</v>
      </c>
      <c r="F691" t="s">
        <v>1035</v>
      </c>
      <c r="G691" s="397">
        <v>23</v>
      </c>
    </row>
    <row r="692" spans="1:7" x14ac:dyDescent="0.2">
      <c r="A692" t="s">
        <v>1045</v>
      </c>
      <c r="B692" t="s">
        <v>1016</v>
      </c>
      <c r="C692">
        <v>2907346</v>
      </c>
      <c r="D692" s="397" t="s">
        <v>90</v>
      </c>
      <c r="E692" s="399">
        <v>22909</v>
      </c>
      <c r="F692" t="s">
        <v>1035</v>
      </c>
      <c r="G692" s="397">
        <v>23</v>
      </c>
    </row>
    <row r="693" spans="1:7" x14ac:dyDescent="0.2">
      <c r="A693" t="s">
        <v>1046</v>
      </c>
      <c r="B693" t="s">
        <v>517</v>
      </c>
      <c r="C693">
        <v>3127851</v>
      </c>
      <c r="D693" s="397" t="s">
        <v>90</v>
      </c>
      <c r="E693" s="399">
        <v>36219</v>
      </c>
      <c r="F693" t="s">
        <v>1035</v>
      </c>
      <c r="G693" s="397">
        <v>23</v>
      </c>
    </row>
    <row r="694" spans="1:7" x14ac:dyDescent="0.2">
      <c r="A694" t="s">
        <v>17</v>
      </c>
      <c r="B694" t="s">
        <v>674</v>
      </c>
      <c r="C694">
        <v>3281449</v>
      </c>
      <c r="D694" s="397" t="s">
        <v>90</v>
      </c>
      <c r="E694" s="399">
        <v>36527</v>
      </c>
      <c r="F694" t="s">
        <v>1035</v>
      </c>
      <c r="G694" s="397">
        <v>23</v>
      </c>
    </row>
    <row r="695" spans="1:7" x14ac:dyDescent="0.2">
      <c r="A695" t="s">
        <v>121</v>
      </c>
      <c r="B695" t="s">
        <v>159</v>
      </c>
      <c r="C695">
        <v>2824534</v>
      </c>
      <c r="D695" s="397" t="s">
        <v>90</v>
      </c>
      <c r="E695" s="399">
        <v>23275</v>
      </c>
      <c r="F695" t="s">
        <v>1035</v>
      </c>
      <c r="G695" s="397">
        <v>23</v>
      </c>
    </row>
    <row r="696" spans="1:7" x14ac:dyDescent="0.2">
      <c r="A696" t="s">
        <v>121</v>
      </c>
      <c r="B696" t="s">
        <v>421</v>
      </c>
      <c r="C696">
        <v>2744091</v>
      </c>
      <c r="D696" s="397" t="s">
        <v>90</v>
      </c>
      <c r="E696" s="399">
        <v>23630</v>
      </c>
      <c r="F696" t="s">
        <v>1035</v>
      </c>
      <c r="G696" s="397">
        <v>23</v>
      </c>
    </row>
    <row r="697" spans="1:7" x14ac:dyDescent="0.2">
      <c r="A697" t="s">
        <v>1047</v>
      </c>
      <c r="B697" t="s">
        <v>1048</v>
      </c>
      <c r="C697">
        <v>3697798</v>
      </c>
      <c r="D697" s="397" t="s">
        <v>90</v>
      </c>
      <c r="E697" s="399">
        <v>37638</v>
      </c>
      <c r="F697" t="s">
        <v>1035</v>
      </c>
      <c r="G697" s="397">
        <v>23</v>
      </c>
    </row>
    <row r="698" spans="1:7" x14ac:dyDescent="0.2">
      <c r="A698" t="s">
        <v>627</v>
      </c>
      <c r="B698" t="s">
        <v>131</v>
      </c>
      <c r="C698">
        <v>3193763</v>
      </c>
      <c r="D698" s="397" t="s">
        <v>90</v>
      </c>
      <c r="E698" s="399">
        <v>33753</v>
      </c>
      <c r="F698" t="s">
        <v>1035</v>
      </c>
      <c r="G698" s="397">
        <v>23</v>
      </c>
    </row>
    <row r="699" spans="1:7" x14ac:dyDescent="0.2">
      <c r="A699" t="s">
        <v>1054</v>
      </c>
      <c r="B699" t="s">
        <v>359</v>
      </c>
      <c r="C699">
        <v>3513855</v>
      </c>
      <c r="D699" s="397" t="s">
        <v>90</v>
      </c>
      <c r="E699" s="399">
        <v>25753</v>
      </c>
      <c r="F699" t="s">
        <v>1035</v>
      </c>
      <c r="G699" s="397">
        <v>23</v>
      </c>
    </row>
    <row r="700" spans="1:7" x14ac:dyDescent="0.2">
      <c r="A700" t="s">
        <v>1056</v>
      </c>
      <c r="B700" t="s">
        <v>1016</v>
      </c>
      <c r="C700">
        <v>2944527</v>
      </c>
      <c r="D700" s="397" t="s">
        <v>90</v>
      </c>
      <c r="E700" s="399">
        <v>27373</v>
      </c>
      <c r="F700" t="s">
        <v>1035</v>
      </c>
      <c r="G700" s="397">
        <v>23</v>
      </c>
    </row>
    <row r="701" spans="1:7" x14ac:dyDescent="0.2">
      <c r="A701" t="s">
        <v>1056</v>
      </c>
      <c r="B701" t="s">
        <v>390</v>
      </c>
      <c r="C701">
        <v>2960722</v>
      </c>
      <c r="D701" s="397" t="s">
        <v>90</v>
      </c>
      <c r="E701" s="399">
        <v>24963</v>
      </c>
      <c r="F701" t="s">
        <v>1035</v>
      </c>
      <c r="G701" s="397">
        <v>23</v>
      </c>
    </row>
    <row r="702" spans="1:7" x14ac:dyDescent="0.2">
      <c r="A702" t="s">
        <v>1057</v>
      </c>
      <c r="B702" t="s">
        <v>1058</v>
      </c>
      <c r="C702">
        <v>3431712</v>
      </c>
      <c r="D702" s="397" t="s">
        <v>90</v>
      </c>
      <c r="E702" s="399">
        <v>37637</v>
      </c>
      <c r="F702" t="s">
        <v>1035</v>
      </c>
      <c r="G702" s="397">
        <v>23</v>
      </c>
    </row>
    <row r="703" spans="1:7" x14ac:dyDescent="0.2">
      <c r="A703" t="s">
        <v>1059</v>
      </c>
      <c r="B703" t="s">
        <v>401</v>
      </c>
      <c r="C703">
        <v>3664776</v>
      </c>
      <c r="D703" s="397" t="s">
        <v>90</v>
      </c>
      <c r="E703" s="399">
        <v>34394</v>
      </c>
      <c r="F703" t="s">
        <v>1035</v>
      </c>
      <c r="G703" s="397">
        <v>23</v>
      </c>
    </row>
    <row r="704" spans="1:7" x14ac:dyDescent="0.2">
      <c r="A704" t="s">
        <v>846</v>
      </c>
      <c r="B704" t="s">
        <v>1063</v>
      </c>
      <c r="C704">
        <v>3185553</v>
      </c>
      <c r="D704" s="397" t="s">
        <v>90</v>
      </c>
      <c r="E704" s="399">
        <v>25087</v>
      </c>
      <c r="F704" t="s">
        <v>1035</v>
      </c>
      <c r="G704" s="397">
        <v>23</v>
      </c>
    </row>
    <row r="705" spans="1:7" x14ac:dyDescent="0.2">
      <c r="A705" t="s">
        <v>1066</v>
      </c>
      <c r="B705" t="s">
        <v>1067</v>
      </c>
      <c r="C705">
        <v>2870318</v>
      </c>
      <c r="D705" s="397" t="s">
        <v>90</v>
      </c>
      <c r="E705" s="399">
        <v>22464</v>
      </c>
      <c r="F705" t="s">
        <v>1035</v>
      </c>
      <c r="G705" s="397">
        <v>23</v>
      </c>
    </row>
    <row r="706" spans="1:7" x14ac:dyDescent="0.2">
      <c r="A706" t="s">
        <v>1071</v>
      </c>
      <c r="B706" t="s">
        <v>365</v>
      </c>
      <c r="C706">
        <v>3612260</v>
      </c>
      <c r="D706" s="397" t="s">
        <v>90</v>
      </c>
      <c r="E706" s="399">
        <v>16586</v>
      </c>
      <c r="F706" t="s">
        <v>1035</v>
      </c>
      <c r="G706" s="397">
        <v>23</v>
      </c>
    </row>
    <row r="707" spans="1:7" x14ac:dyDescent="0.2">
      <c r="A707" t="s">
        <v>1073</v>
      </c>
      <c r="B707" t="s">
        <v>127</v>
      </c>
      <c r="C707">
        <v>3129142</v>
      </c>
      <c r="D707" s="397" t="s">
        <v>90</v>
      </c>
      <c r="E707" s="399">
        <v>37274</v>
      </c>
      <c r="F707" t="s">
        <v>1035</v>
      </c>
      <c r="G707" s="397">
        <v>23</v>
      </c>
    </row>
    <row r="708" spans="1:7" x14ac:dyDescent="0.2">
      <c r="A708" t="s">
        <v>1075</v>
      </c>
      <c r="B708" t="s">
        <v>456</v>
      </c>
      <c r="C708">
        <v>3286983</v>
      </c>
      <c r="D708" s="397" t="s">
        <v>90</v>
      </c>
      <c r="E708" s="399">
        <v>27139</v>
      </c>
      <c r="F708" t="s">
        <v>1035</v>
      </c>
      <c r="G708" s="397">
        <v>23</v>
      </c>
    </row>
    <row r="709" spans="1:7" x14ac:dyDescent="0.2">
      <c r="A709" t="s">
        <v>124</v>
      </c>
      <c r="B709" t="s">
        <v>1076</v>
      </c>
      <c r="C709">
        <v>2789836</v>
      </c>
      <c r="D709" s="397" t="s">
        <v>90</v>
      </c>
      <c r="E709" s="399">
        <v>35706</v>
      </c>
      <c r="F709" t="s">
        <v>1035</v>
      </c>
      <c r="G709" s="397">
        <v>23</v>
      </c>
    </row>
    <row r="710" spans="1:7" x14ac:dyDescent="0.2">
      <c r="A710" t="s">
        <v>1077</v>
      </c>
      <c r="B710" t="s">
        <v>217</v>
      </c>
      <c r="C710">
        <v>2789839</v>
      </c>
      <c r="D710" s="397" t="s">
        <v>90</v>
      </c>
      <c r="E710" s="399">
        <v>17801</v>
      </c>
      <c r="F710" t="s">
        <v>1035</v>
      </c>
      <c r="G710" s="397">
        <v>23</v>
      </c>
    </row>
    <row r="711" spans="1:7" x14ac:dyDescent="0.2">
      <c r="A711" t="s">
        <v>739</v>
      </c>
      <c r="B711" t="s">
        <v>1078</v>
      </c>
      <c r="C711">
        <v>2789841</v>
      </c>
      <c r="D711" s="397" t="s">
        <v>90</v>
      </c>
      <c r="E711" s="399">
        <v>21572</v>
      </c>
      <c r="F711" t="s">
        <v>1035</v>
      </c>
      <c r="G711" s="397">
        <v>23</v>
      </c>
    </row>
    <row r="712" spans="1:7" x14ac:dyDescent="0.2">
      <c r="A712" t="s">
        <v>257</v>
      </c>
      <c r="B712" t="s">
        <v>985</v>
      </c>
      <c r="C712">
        <v>2907355</v>
      </c>
      <c r="D712" s="397" t="s">
        <v>90</v>
      </c>
      <c r="E712" s="399">
        <v>36209</v>
      </c>
      <c r="F712" t="s">
        <v>1035</v>
      </c>
      <c r="G712" s="397">
        <v>23</v>
      </c>
    </row>
    <row r="713" spans="1:7" x14ac:dyDescent="0.2">
      <c r="A713" t="s">
        <v>1082</v>
      </c>
      <c r="B713" t="s">
        <v>401</v>
      </c>
      <c r="C713">
        <v>3459605</v>
      </c>
      <c r="D713" s="397" t="s">
        <v>90</v>
      </c>
      <c r="E713" s="399">
        <v>37084</v>
      </c>
      <c r="F713" t="s">
        <v>1035</v>
      </c>
      <c r="G713" s="397">
        <v>23</v>
      </c>
    </row>
    <row r="714" spans="1:7" x14ac:dyDescent="0.2">
      <c r="A714" t="s">
        <v>1083</v>
      </c>
      <c r="B714" t="s">
        <v>394</v>
      </c>
      <c r="C714">
        <v>2870312</v>
      </c>
      <c r="D714" s="397" t="s">
        <v>90</v>
      </c>
      <c r="E714" s="399">
        <v>25642</v>
      </c>
      <c r="F714" t="s">
        <v>1035</v>
      </c>
      <c r="G714" s="397">
        <v>23</v>
      </c>
    </row>
    <row r="715" spans="1:7" x14ac:dyDescent="0.2">
      <c r="A715" t="s">
        <v>277</v>
      </c>
      <c r="B715" t="s">
        <v>365</v>
      </c>
      <c r="C715">
        <v>3281306</v>
      </c>
      <c r="D715" s="397" t="s">
        <v>90</v>
      </c>
      <c r="E715" s="399">
        <v>24929</v>
      </c>
      <c r="F715" t="s">
        <v>1035</v>
      </c>
      <c r="G715" s="397">
        <v>23</v>
      </c>
    </row>
    <row r="716" spans="1:7" x14ac:dyDescent="0.2">
      <c r="A716" t="s">
        <v>1084</v>
      </c>
      <c r="B716" t="s">
        <v>231</v>
      </c>
      <c r="C716">
        <v>2789858</v>
      </c>
      <c r="D716" s="397" t="s">
        <v>90</v>
      </c>
      <c r="E716" s="399">
        <v>29105</v>
      </c>
      <c r="F716" t="s">
        <v>1035</v>
      </c>
      <c r="G716" s="397">
        <v>23</v>
      </c>
    </row>
    <row r="717" spans="1:7" x14ac:dyDescent="0.2">
      <c r="A717" t="s">
        <v>135</v>
      </c>
      <c r="B717" t="s">
        <v>9</v>
      </c>
      <c r="C717">
        <v>3348560</v>
      </c>
      <c r="D717" s="397" t="s">
        <v>90</v>
      </c>
      <c r="E717" s="399">
        <v>36871</v>
      </c>
      <c r="F717" t="s">
        <v>1035</v>
      </c>
      <c r="G717" s="397">
        <v>23</v>
      </c>
    </row>
    <row r="718" spans="1:7" x14ac:dyDescent="0.2">
      <c r="A718" t="s">
        <v>1085</v>
      </c>
      <c r="B718" t="s">
        <v>1086</v>
      </c>
      <c r="C718">
        <v>3351109</v>
      </c>
      <c r="D718" s="397" t="s">
        <v>90</v>
      </c>
      <c r="E718" s="399">
        <v>34714</v>
      </c>
      <c r="F718" t="s">
        <v>1035</v>
      </c>
      <c r="G718" s="397">
        <v>23</v>
      </c>
    </row>
    <row r="719" spans="1:7" x14ac:dyDescent="0.2">
      <c r="A719" t="s">
        <v>196</v>
      </c>
      <c r="B719" t="s">
        <v>850</v>
      </c>
      <c r="C719">
        <v>2716159</v>
      </c>
      <c r="D719" s="397" t="s">
        <v>90</v>
      </c>
      <c r="E719" s="399">
        <v>27186</v>
      </c>
      <c r="F719" t="s">
        <v>1035</v>
      </c>
      <c r="G719" s="397">
        <v>23</v>
      </c>
    </row>
    <row r="720" spans="1:7" x14ac:dyDescent="0.2">
      <c r="A720" t="s">
        <v>1088</v>
      </c>
      <c r="B720" t="s">
        <v>423</v>
      </c>
      <c r="C720">
        <v>3380740</v>
      </c>
      <c r="D720" s="397" t="s">
        <v>90</v>
      </c>
      <c r="E720" s="399">
        <v>37814</v>
      </c>
      <c r="F720" t="s">
        <v>1035</v>
      </c>
      <c r="G720" s="397">
        <v>23</v>
      </c>
    </row>
    <row r="721" spans="1:7" x14ac:dyDescent="0.2">
      <c r="A721" t="s">
        <v>1091</v>
      </c>
      <c r="B721" t="s">
        <v>538</v>
      </c>
      <c r="C721">
        <v>2995865</v>
      </c>
      <c r="D721" s="397" t="s">
        <v>90</v>
      </c>
      <c r="E721" s="399">
        <v>36857</v>
      </c>
      <c r="F721" t="s">
        <v>1035</v>
      </c>
      <c r="G721" s="397">
        <v>23</v>
      </c>
    </row>
    <row r="722" spans="1:7" x14ac:dyDescent="0.2">
      <c r="A722" t="s">
        <v>1092</v>
      </c>
      <c r="B722" t="s">
        <v>1093</v>
      </c>
      <c r="C722">
        <v>2941618</v>
      </c>
      <c r="D722" s="397" t="s">
        <v>90</v>
      </c>
      <c r="E722" s="399">
        <v>35375</v>
      </c>
      <c r="F722" t="s">
        <v>1035</v>
      </c>
      <c r="G722" s="397">
        <v>23</v>
      </c>
    </row>
    <row r="723" spans="1:7" x14ac:dyDescent="0.2">
      <c r="A723" t="s">
        <v>1094</v>
      </c>
      <c r="B723" t="s">
        <v>1095</v>
      </c>
      <c r="C723">
        <v>2789869</v>
      </c>
      <c r="D723" s="397" t="s">
        <v>90</v>
      </c>
      <c r="E723" s="399">
        <v>15855</v>
      </c>
      <c r="F723" t="s">
        <v>1035</v>
      </c>
      <c r="G723" s="397">
        <v>23</v>
      </c>
    </row>
    <row r="724" spans="1:7" x14ac:dyDescent="0.2">
      <c r="A724" t="s">
        <v>250</v>
      </c>
      <c r="B724" t="s">
        <v>1098</v>
      </c>
      <c r="C724">
        <v>3411511</v>
      </c>
      <c r="D724" s="397" t="s">
        <v>90</v>
      </c>
      <c r="E724" s="399">
        <v>36904</v>
      </c>
      <c r="F724" t="s">
        <v>1035</v>
      </c>
      <c r="G724" s="397">
        <v>23</v>
      </c>
    </row>
    <row r="725" spans="1:7" x14ac:dyDescent="0.2">
      <c r="A725" t="s">
        <v>1099</v>
      </c>
      <c r="B725" t="s">
        <v>397</v>
      </c>
      <c r="C725">
        <v>3142881</v>
      </c>
      <c r="D725" s="397" t="s">
        <v>90</v>
      </c>
      <c r="E725" s="399">
        <v>37705</v>
      </c>
      <c r="F725" t="s">
        <v>1035</v>
      </c>
      <c r="G725" s="397">
        <v>23</v>
      </c>
    </row>
    <row r="726" spans="1:7" x14ac:dyDescent="0.2">
      <c r="A726" t="s">
        <v>285</v>
      </c>
      <c r="B726" t="s">
        <v>1102</v>
      </c>
      <c r="C726">
        <v>3300599</v>
      </c>
      <c r="D726" s="397" t="s">
        <v>90</v>
      </c>
      <c r="E726" s="399">
        <v>29675</v>
      </c>
      <c r="F726" t="s">
        <v>1035</v>
      </c>
      <c r="G726" s="397">
        <v>23</v>
      </c>
    </row>
    <row r="727" spans="1:7" x14ac:dyDescent="0.2">
      <c r="A727" t="s">
        <v>1103</v>
      </c>
      <c r="B727" t="s">
        <v>1104</v>
      </c>
      <c r="C727">
        <v>3665610</v>
      </c>
      <c r="D727" s="397" t="s">
        <v>90</v>
      </c>
      <c r="E727" s="399">
        <v>36923</v>
      </c>
      <c r="F727" t="s">
        <v>1035</v>
      </c>
      <c r="G727" s="397">
        <v>23</v>
      </c>
    </row>
    <row r="728" spans="1:7" x14ac:dyDescent="0.2">
      <c r="A728" t="s">
        <v>274</v>
      </c>
      <c r="B728" t="s">
        <v>361</v>
      </c>
      <c r="C728">
        <v>3006819</v>
      </c>
      <c r="D728" s="397" t="s">
        <v>90</v>
      </c>
      <c r="E728" s="399">
        <v>22879</v>
      </c>
      <c r="F728" t="s">
        <v>1035</v>
      </c>
      <c r="G728" s="397">
        <v>23</v>
      </c>
    </row>
    <row r="729" spans="1:7" x14ac:dyDescent="0.2">
      <c r="A729" t="s">
        <v>187</v>
      </c>
      <c r="B729" t="s">
        <v>517</v>
      </c>
      <c r="C729">
        <v>3189626</v>
      </c>
      <c r="D729" s="397" t="s">
        <v>90</v>
      </c>
      <c r="E729" s="399">
        <v>36269</v>
      </c>
      <c r="F729" t="s">
        <v>1035</v>
      </c>
      <c r="G729" s="397">
        <v>23</v>
      </c>
    </row>
    <row r="730" spans="1:7" x14ac:dyDescent="0.2">
      <c r="A730" t="s">
        <v>1110</v>
      </c>
      <c r="B730" t="s">
        <v>1111</v>
      </c>
      <c r="C730">
        <v>2789882</v>
      </c>
      <c r="D730" s="397" t="s">
        <v>90</v>
      </c>
      <c r="E730" s="399">
        <v>13709</v>
      </c>
      <c r="F730" t="s">
        <v>1035</v>
      </c>
      <c r="G730" s="397">
        <v>23</v>
      </c>
    </row>
    <row r="731" spans="1:7" x14ac:dyDescent="0.2">
      <c r="A731" t="s">
        <v>127</v>
      </c>
      <c r="B731" t="s">
        <v>850</v>
      </c>
      <c r="C731">
        <v>3132833</v>
      </c>
      <c r="D731" s="397" t="s">
        <v>90</v>
      </c>
      <c r="E731" s="399">
        <v>24823</v>
      </c>
      <c r="F731" t="s">
        <v>1035</v>
      </c>
      <c r="G731" s="397">
        <v>23</v>
      </c>
    </row>
    <row r="732" spans="1:7" x14ac:dyDescent="0.2">
      <c r="A732" t="s">
        <v>127</v>
      </c>
      <c r="B732" t="s">
        <v>672</v>
      </c>
      <c r="C732">
        <v>3434244</v>
      </c>
      <c r="D732" s="397" t="s">
        <v>90</v>
      </c>
      <c r="E732" s="399">
        <v>29551</v>
      </c>
      <c r="F732" t="s">
        <v>1035</v>
      </c>
      <c r="G732" s="397">
        <v>23</v>
      </c>
    </row>
    <row r="733" spans="1:7" x14ac:dyDescent="0.2">
      <c r="A733" t="s">
        <v>198</v>
      </c>
      <c r="B733" t="s">
        <v>192</v>
      </c>
      <c r="C733">
        <v>3550892</v>
      </c>
      <c r="D733" s="397" t="s">
        <v>90</v>
      </c>
      <c r="E733" s="399">
        <v>28083</v>
      </c>
      <c r="F733" t="s">
        <v>1035</v>
      </c>
      <c r="G733" s="397">
        <v>23</v>
      </c>
    </row>
    <row r="734" spans="1:7" x14ac:dyDescent="0.2">
      <c r="A734" t="s">
        <v>198</v>
      </c>
      <c r="B734" t="s">
        <v>131</v>
      </c>
      <c r="C734">
        <v>3706986</v>
      </c>
      <c r="D734" s="397" t="s">
        <v>90</v>
      </c>
      <c r="E734" s="399">
        <v>37511</v>
      </c>
      <c r="F734" t="s">
        <v>1035</v>
      </c>
      <c r="G734" s="397">
        <v>23</v>
      </c>
    </row>
    <row r="735" spans="1:7" x14ac:dyDescent="0.2">
      <c r="A735" t="s">
        <v>1112</v>
      </c>
      <c r="B735" t="s">
        <v>456</v>
      </c>
      <c r="C735">
        <v>3559161</v>
      </c>
      <c r="D735" s="397" t="s">
        <v>90</v>
      </c>
      <c r="E735" s="399">
        <v>26834</v>
      </c>
      <c r="F735" t="s">
        <v>1035</v>
      </c>
      <c r="G735" s="397">
        <v>23</v>
      </c>
    </row>
    <row r="736" spans="1:7" x14ac:dyDescent="0.2">
      <c r="A736" t="s">
        <v>209</v>
      </c>
      <c r="B736" t="s">
        <v>447</v>
      </c>
      <c r="C736">
        <v>2973811</v>
      </c>
      <c r="D736" s="397" t="s">
        <v>90</v>
      </c>
      <c r="E736" s="399">
        <v>22569</v>
      </c>
      <c r="F736" t="s">
        <v>1035</v>
      </c>
      <c r="G736" s="397">
        <v>23</v>
      </c>
    </row>
    <row r="737" spans="1:7" x14ac:dyDescent="0.2">
      <c r="A737" t="s">
        <v>505</v>
      </c>
      <c r="B737" t="s">
        <v>1113</v>
      </c>
      <c r="C737">
        <v>3464551</v>
      </c>
      <c r="D737" s="397" t="s">
        <v>90</v>
      </c>
      <c r="E737" s="399">
        <v>32140</v>
      </c>
      <c r="F737" t="s">
        <v>1035</v>
      </c>
      <c r="G737" s="397">
        <v>23</v>
      </c>
    </row>
    <row r="738" spans="1:7" x14ac:dyDescent="0.2">
      <c r="A738" t="s">
        <v>1114</v>
      </c>
      <c r="B738" t="s">
        <v>500</v>
      </c>
      <c r="C738">
        <v>3580918</v>
      </c>
      <c r="D738" s="397" t="s">
        <v>90</v>
      </c>
      <c r="E738" s="399">
        <v>37844</v>
      </c>
      <c r="F738" t="s">
        <v>1035</v>
      </c>
      <c r="G738" s="397">
        <v>23</v>
      </c>
    </row>
    <row r="739" spans="1:7" x14ac:dyDescent="0.2">
      <c r="A739" t="s">
        <v>1115</v>
      </c>
      <c r="B739" t="s">
        <v>834</v>
      </c>
      <c r="C739">
        <v>2789898</v>
      </c>
      <c r="D739" s="397" t="s">
        <v>90</v>
      </c>
      <c r="E739" s="399">
        <v>23475</v>
      </c>
      <c r="F739" t="s">
        <v>1035</v>
      </c>
      <c r="G739" s="397">
        <v>23</v>
      </c>
    </row>
    <row r="740" spans="1:7" x14ac:dyDescent="0.2">
      <c r="A740" t="s">
        <v>359</v>
      </c>
      <c r="B740" t="s">
        <v>453</v>
      </c>
      <c r="C740">
        <v>3217096</v>
      </c>
      <c r="D740" s="397" t="s">
        <v>90</v>
      </c>
      <c r="E740" s="399">
        <v>37504</v>
      </c>
      <c r="F740" t="s">
        <v>1035</v>
      </c>
      <c r="G740" s="397">
        <v>23</v>
      </c>
    </row>
    <row r="741" spans="1:7" x14ac:dyDescent="0.2">
      <c r="A741" t="s">
        <v>1118</v>
      </c>
      <c r="B741" t="s">
        <v>1119</v>
      </c>
      <c r="C741">
        <v>2995470</v>
      </c>
      <c r="D741" s="397" t="s">
        <v>90</v>
      </c>
      <c r="E741" s="399">
        <v>25049</v>
      </c>
      <c r="F741" t="s">
        <v>1035</v>
      </c>
      <c r="G741" s="397">
        <v>23</v>
      </c>
    </row>
    <row r="742" spans="1:7" x14ac:dyDescent="0.2">
      <c r="A742" t="s">
        <v>1121</v>
      </c>
      <c r="B742" t="s">
        <v>677</v>
      </c>
      <c r="C742">
        <v>3230320</v>
      </c>
      <c r="D742" s="397" t="s">
        <v>90</v>
      </c>
      <c r="E742" s="399">
        <v>23098</v>
      </c>
      <c r="F742" t="s">
        <v>1035</v>
      </c>
      <c r="G742" s="397">
        <v>23</v>
      </c>
    </row>
    <row r="743" spans="1:7" x14ac:dyDescent="0.2">
      <c r="A743" t="s">
        <v>170</v>
      </c>
      <c r="B743" t="s">
        <v>1123</v>
      </c>
      <c r="C743">
        <v>3708038</v>
      </c>
      <c r="D743" s="397" t="s">
        <v>90</v>
      </c>
      <c r="E743" s="399">
        <v>37814</v>
      </c>
      <c r="F743" t="s">
        <v>1035</v>
      </c>
      <c r="G743" s="397">
        <v>23</v>
      </c>
    </row>
    <row r="744" spans="1:7" x14ac:dyDescent="0.2">
      <c r="A744" t="s">
        <v>18</v>
      </c>
      <c r="B744" t="s">
        <v>174</v>
      </c>
      <c r="C744">
        <v>3283497</v>
      </c>
      <c r="D744" s="397" t="s">
        <v>90</v>
      </c>
      <c r="E744" s="399">
        <v>37709</v>
      </c>
      <c r="F744" t="s">
        <v>1035</v>
      </c>
      <c r="G744" s="397">
        <v>23</v>
      </c>
    </row>
    <row r="745" spans="1:7" x14ac:dyDescent="0.2">
      <c r="A745" t="s">
        <v>1124</v>
      </c>
      <c r="B745" t="s">
        <v>579</v>
      </c>
      <c r="C745">
        <v>3115334</v>
      </c>
      <c r="D745" s="397" t="s">
        <v>90</v>
      </c>
      <c r="E745" s="399">
        <v>28055</v>
      </c>
      <c r="F745" t="s">
        <v>1035</v>
      </c>
      <c r="G745" s="397">
        <v>23</v>
      </c>
    </row>
    <row r="746" spans="1:7" x14ac:dyDescent="0.2">
      <c r="A746" t="s">
        <v>1125</v>
      </c>
      <c r="B746" t="s">
        <v>1126</v>
      </c>
      <c r="C746">
        <v>3543857</v>
      </c>
      <c r="D746" s="397" t="s">
        <v>90</v>
      </c>
      <c r="E746" s="399">
        <v>37261</v>
      </c>
      <c r="F746" t="s">
        <v>1035</v>
      </c>
      <c r="G746" s="397">
        <v>23</v>
      </c>
    </row>
    <row r="747" spans="1:7" x14ac:dyDescent="0.2">
      <c r="A747" t="s">
        <v>148</v>
      </c>
      <c r="B747" t="s">
        <v>1127</v>
      </c>
      <c r="C747">
        <v>2716306</v>
      </c>
      <c r="D747" s="397" t="s">
        <v>90</v>
      </c>
      <c r="E747" s="399">
        <v>31604</v>
      </c>
      <c r="F747" t="s">
        <v>1035</v>
      </c>
      <c r="G747" s="397">
        <v>23</v>
      </c>
    </row>
    <row r="748" spans="1:7" x14ac:dyDescent="0.2">
      <c r="A748" t="s">
        <v>211</v>
      </c>
      <c r="B748" t="s">
        <v>365</v>
      </c>
      <c r="C748">
        <v>2663485</v>
      </c>
      <c r="D748" s="397" t="s">
        <v>90</v>
      </c>
      <c r="E748" s="399">
        <v>19700</v>
      </c>
      <c r="F748" t="s">
        <v>1035</v>
      </c>
      <c r="G748" s="397">
        <v>23</v>
      </c>
    </row>
    <row r="749" spans="1:7" x14ac:dyDescent="0.2">
      <c r="A749" t="s">
        <v>1133</v>
      </c>
      <c r="B749" t="s">
        <v>1134</v>
      </c>
      <c r="C749">
        <v>3504479</v>
      </c>
      <c r="D749" s="397" t="s">
        <v>90</v>
      </c>
      <c r="E749" s="399">
        <v>36718</v>
      </c>
      <c r="F749" t="s">
        <v>1035</v>
      </c>
      <c r="G749" s="397">
        <v>23</v>
      </c>
    </row>
    <row r="750" spans="1:7" x14ac:dyDescent="0.2">
      <c r="A750" t="s">
        <v>1135</v>
      </c>
      <c r="B750" t="s">
        <v>447</v>
      </c>
      <c r="C750">
        <v>3440418</v>
      </c>
      <c r="D750" s="397" t="s">
        <v>90</v>
      </c>
      <c r="E750" s="399">
        <v>37715</v>
      </c>
      <c r="F750" t="s">
        <v>1035</v>
      </c>
      <c r="G750" s="397">
        <v>23</v>
      </c>
    </row>
    <row r="751" spans="1:7" x14ac:dyDescent="0.2">
      <c r="A751" t="s">
        <v>1138</v>
      </c>
      <c r="B751" t="s">
        <v>174</v>
      </c>
      <c r="C751">
        <v>3532628</v>
      </c>
      <c r="D751" s="397" t="s">
        <v>90</v>
      </c>
      <c r="E751" s="399">
        <v>37864</v>
      </c>
      <c r="F751" t="s">
        <v>1035</v>
      </c>
      <c r="G751" s="397">
        <v>23</v>
      </c>
    </row>
    <row r="752" spans="1:7" x14ac:dyDescent="0.2">
      <c r="A752" t="s">
        <v>1139</v>
      </c>
      <c r="B752" t="s">
        <v>393</v>
      </c>
      <c r="C752">
        <v>2998827</v>
      </c>
      <c r="D752" s="397" t="s">
        <v>90</v>
      </c>
      <c r="E752" s="399">
        <v>25900</v>
      </c>
      <c r="F752" t="s">
        <v>1035</v>
      </c>
      <c r="G752" s="397">
        <v>23</v>
      </c>
    </row>
    <row r="753" spans="1:7" x14ac:dyDescent="0.2">
      <c r="A753" t="s">
        <v>814</v>
      </c>
      <c r="B753" t="s">
        <v>1140</v>
      </c>
      <c r="C753">
        <v>3371793</v>
      </c>
      <c r="D753" s="397" t="s">
        <v>90</v>
      </c>
      <c r="E753" s="399">
        <v>31177</v>
      </c>
      <c r="F753" t="s">
        <v>1035</v>
      </c>
      <c r="G753" s="397">
        <v>23</v>
      </c>
    </row>
    <row r="754" spans="1:7" x14ac:dyDescent="0.2">
      <c r="A754" t="s">
        <v>552</v>
      </c>
      <c r="B754" t="s">
        <v>397</v>
      </c>
      <c r="C754">
        <v>2789936</v>
      </c>
      <c r="D754" s="397" t="s">
        <v>90</v>
      </c>
      <c r="E754" s="399">
        <v>14785</v>
      </c>
      <c r="F754" t="s">
        <v>1035</v>
      </c>
      <c r="G754" s="397">
        <v>23</v>
      </c>
    </row>
    <row r="755" spans="1:7" x14ac:dyDescent="0.2">
      <c r="A755" t="s">
        <v>1142</v>
      </c>
      <c r="B755" t="s">
        <v>1144</v>
      </c>
      <c r="C755">
        <v>2789939</v>
      </c>
      <c r="D755" s="397" t="s">
        <v>90</v>
      </c>
      <c r="E755" s="399">
        <v>33918</v>
      </c>
      <c r="F755" t="s">
        <v>1035</v>
      </c>
      <c r="G755" s="397">
        <v>23</v>
      </c>
    </row>
    <row r="756" spans="1:7" x14ac:dyDescent="0.2">
      <c r="A756" t="s">
        <v>1145</v>
      </c>
      <c r="B756" t="s">
        <v>646</v>
      </c>
      <c r="C756">
        <v>3190388</v>
      </c>
      <c r="D756" s="397" t="s">
        <v>90</v>
      </c>
      <c r="E756" s="399">
        <v>37763</v>
      </c>
      <c r="F756" t="s">
        <v>1035</v>
      </c>
      <c r="G756" s="397">
        <v>23</v>
      </c>
    </row>
    <row r="757" spans="1:7" x14ac:dyDescent="0.2">
      <c r="A757" t="s">
        <v>1146</v>
      </c>
      <c r="B757" t="s">
        <v>1147</v>
      </c>
      <c r="C757">
        <v>3665501</v>
      </c>
      <c r="D757" s="397" t="s">
        <v>90</v>
      </c>
      <c r="E757" s="399">
        <v>37389</v>
      </c>
      <c r="F757" t="s">
        <v>1035</v>
      </c>
      <c r="G757" s="397">
        <v>23</v>
      </c>
    </row>
    <row r="758" spans="1:7" x14ac:dyDescent="0.2">
      <c r="A758" t="s">
        <v>1148</v>
      </c>
      <c r="B758" t="s">
        <v>357</v>
      </c>
      <c r="C758">
        <v>3064474</v>
      </c>
      <c r="D758" s="397" t="s">
        <v>90</v>
      </c>
      <c r="E758" s="399">
        <v>30503</v>
      </c>
      <c r="F758" t="s">
        <v>1035</v>
      </c>
      <c r="G758" s="397">
        <v>23</v>
      </c>
    </row>
    <row r="759" spans="1:7" x14ac:dyDescent="0.2">
      <c r="A759" t="s">
        <v>168</v>
      </c>
      <c r="B759" t="s">
        <v>245</v>
      </c>
      <c r="C759">
        <v>3402079</v>
      </c>
      <c r="D759" s="397" t="s">
        <v>90</v>
      </c>
      <c r="E759" s="399">
        <v>25142</v>
      </c>
      <c r="F759" t="s">
        <v>1035</v>
      </c>
      <c r="G759" s="397">
        <v>23</v>
      </c>
    </row>
    <row r="760" spans="1:7" x14ac:dyDescent="0.2">
      <c r="A760" t="s">
        <v>280</v>
      </c>
      <c r="B760" t="s">
        <v>1152</v>
      </c>
      <c r="C760">
        <v>2908168</v>
      </c>
      <c r="D760" s="397" t="s">
        <v>90</v>
      </c>
      <c r="E760" s="399">
        <v>26451</v>
      </c>
      <c r="F760" t="s">
        <v>1035</v>
      </c>
      <c r="G760" s="397">
        <v>23</v>
      </c>
    </row>
    <row r="761" spans="1:7" x14ac:dyDescent="0.2">
      <c r="A761" t="s">
        <v>1159</v>
      </c>
      <c r="B761" t="s">
        <v>1160</v>
      </c>
      <c r="C761">
        <v>3292568</v>
      </c>
      <c r="D761" s="397" t="s">
        <v>90</v>
      </c>
      <c r="E761" s="399">
        <v>37770</v>
      </c>
      <c r="F761" t="s">
        <v>1035</v>
      </c>
      <c r="G761" s="397">
        <v>23</v>
      </c>
    </row>
    <row r="762" spans="1:7" x14ac:dyDescent="0.2">
      <c r="A762" t="s">
        <v>262</v>
      </c>
      <c r="B762" t="s">
        <v>168</v>
      </c>
      <c r="C762">
        <v>2870310</v>
      </c>
      <c r="D762" s="397" t="s">
        <v>90</v>
      </c>
      <c r="E762" s="399">
        <v>28659</v>
      </c>
      <c r="F762" t="s">
        <v>1035</v>
      </c>
      <c r="G762" s="397">
        <v>23</v>
      </c>
    </row>
    <row r="763" spans="1:7" x14ac:dyDescent="0.2">
      <c r="A763" t="s">
        <v>580</v>
      </c>
      <c r="B763" t="s">
        <v>1167</v>
      </c>
      <c r="C763">
        <v>2806481</v>
      </c>
      <c r="D763" s="397" t="s">
        <v>90</v>
      </c>
      <c r="E763" s="399">
        <v>23728</v>
      </c>
      <c r="F763" t="s">
        <v>1035</v>
      </c>
      <c r="G763" s="397">
        <v>23</v>
      </c>
    </row>
    <row r="764" spans="1:7" x14ac:dyDescent="0.2">
      <c r="A764" t="s">
        <v>1169</v>
      </c>
      <c r="B764" t="s">
        <v>453</v>
      </c>
      <c r="C764">
        <v>3533876</v>
      </c>
      <c r="D764" s="397" t="s">
        <v>90</v>
      </c>
      <c r="E764" s="399">
        <v>33704</v>
      </c>
      <c r="F764" t="s">
        <v>1035</v>
      </c>
      <c r="G764" s="397">
        <v>23</v>
      </c>
    </row>
    <row r="765" spans="1:7" x14ac:dyDescent="0.2">
      <c r="A765" t="s">
        <v>1170</v>
      </c>
      <c r="B765" t="s">
        <v>447</v>
      </c>
      <c r="C765">
        <v>3130653</v>
      </c>
      <c r="D765" s="397" t="s">
        <v>90</v>
      </c>
      <c r="E765" s="399">
        <v>24342</v>
      </c>
      <c r="F765" t="s">
        <v>1035</v>
      </c>
      <c r="G765" s="397">
        <v>23</v>
      </c>
    </row>
    <row r="766" spans="1:7" x14ac:dyDescent="0.2">
      <c r="A766" t="s">
        <v>1171</v>
      </c>
      <c r="B766" t="s">
        <v>453</v>
      </c>
      <c r="C766">
        <v>3590369</v>
      </c>
      <c r="D766" s="397" t="s">
        <v>90</v>
      </c>
      <c r="E766" s="399">
        <v>37726</v>
      </c>
      <c r="F766" t="s">
        <v>1035</v>
      </c>
      <c r="G766" s="397">
        <v>23</v>
      </c>
    </row>
    <row r="767" spans="1:7" x14ac:dyDescent="0.2">
      <c r="A767" t="s">
        <v>1173</v>
      </c>
      <c r="B767" t="s">
        <v>925</v>
      </c>
      <c r="C767">
        <v>3085159</v>
      </c>
      <c r="D767" s="397" t="s">
        <v>90</v>
      </c>
      <c r="E767" s="399">
        <v>37103</v>
      </c>
      <c r="F767" t="s">
        <v>1035</v>
      </c>
      <c r="G767" s="397">
        <v>23</v>
      </c>
    </row>
    <row r="768" spans="1:7" x14ac:dyDescent="0.2">
      <c r="A768" t="s">
        <v>1174</v>
      </c>
      <c r="B768" t="s">
        <v>401</v>
      </c>
      <c r="C768">
        <v>3617157</v>
      </c>
      <c r="D768" s="397" t="s">
        <v>90</v>
      </c>
      <c r="E768" s="399">
        <v>28431</v>
      </c>
      <c r="F768" t="s">
        <v>1035</v>
      </c>
      <c r="G768" s="397">
        <v>23</v>
      </c>
    </row>
    <row r="769" spans="1:7" x14ac:dyDescent="0.2">
      <c r="A769" t="s">
        <v>136</v>
      </c>
      <c r="B769" t="s">
        <v>437</v>
      </c>
      <c r="C769">
        <v>3131086</v>
      </c>
      <c r="D769" s="397" t="s">
        <v>90</v>
      </c>
      <c r="E769" s="399">
        <v>30316</v>
      </c>
      <c r="F769" t="s">
        <v>1035</v>
      </c>
      <c r="G769" s="397">
        <v>23</v>
      </c>
    </row>
    <row r="770" spans="1:7" x14ac:dyDescent="0.2">
      <c r="A770" t="s">
        <v>1179</v>
      </c>
      <c r="B770" t="s">
        <v>361</v>
      </c>
      <c r="C770">
        <v>2907415</v>
      </c>
      <c r="D770" s="397" t="s">
        <v>90</v>
      </c>
      <c r="E770" s="399">
        <v>28246</v>
      </c>
      <c r="F770" t="s">
        <v>1035</v>
      </c>
      <c r="G770" s="397">
        <v>23</v>
      </c>
    </row>
    <row r="771" spans="1:7" x14ac:dyDescent="0.2">
      <c r="A771" t="s">
        <v>1181</v>
      </c>
      <c r="B771" t="s">
        <v>1182</v>
      </c>
      <c r="C771">
        <v>2789976</v>
      </c>
      <c r="D771" s="397" t="s">
        <v>90</v>
      </c>
      <c r="E771" s="399">
        <v>28597</v>
      </c>
      <c r="F771" t="s">
        <v>1035</v>
      </c>
      <c r="G771" s="397">
        <v>23</v>
      </c>
    </row>
    <row r="772" spans="1:7" x14ac:dyDescent="0.2">
      <c r="A772" t="s">
        <v>1190</v>
      </c>
      <c r="B772" t="s">
        <v>1002</v>
      </c>
      <c r="C772">
        <v>3224713</v>
      </c>
      <c r="D772" s="397" t="s">
        <v>90</v>
      </c>
      <c r="E772" s="399">
        <v>35958</v>
      </c>
      <c r="F772" t="s">
        <v>1035</v>
      </c>
      <c r="G772" s="397">
        <v>23</v>
      </c>
    </row>
    <row r="773" spans="1:7" x14ac:dyDescent="0.2">
      <c r="A773" t="s">
        <v>1192</v>
      </c>
      <c r="B773" t="s">
        <v>1193</v>
      </c>
      <c r="C773">
        <v>3579050</v>
      </c>
      <c r="D773" s="397" t="s">
        <v>90</v>
      </c>
      <c r="E773" s="399">
        <v>24563</v>
      </c>
      <c r="F773" t="s">
        <v>1035</v>
      </c>
      <c r="G773" s="397">
        <v>23</v>
      </c>
    </row>
    <row r="774" spans="1:7" x14ac:dyDescent="0.2">
      <c r="A774" t="s">
        <v>258</v>
      </c>
      <c r="B774" t="s">
        <v>225</v>
      </c>
      <c r="C774">
        <v>2918153</v>
      </c>
      <c r="D774" s="397" t="s">
        <v>90</v>
      </c>
      <c r="E774" s="399">
        <v>35808</v>
      </c>
      <c r="F774" t="s">
        <v>1035</v>
      </c>
      <c r="G774" s="397">
        <v>23</v>
      </c>
    </row>
    <row r="775" spans="1:7" x14ac:dyDescent="0.2">
      <c r="A775" t="s">
        <v>258</v>
      </c>
      <c r="B775" t="s">
        <v>1194</v>
      </c>
      <c r="C775">
        <v>3732440</v>
      </c>
      <c r="D775" s="397" t="s">
        <v>90</v>
      </c>
      <c r="E775" s="399">
        <v>37428</v>
      </c>
      <c r="F775" t="s">
        <v>1035</v>
      </c>
      <c r="G775" s="397">
        <v>23</v>
      </c>
    </row>
    <row r="776" spans="1:7" x14ac:dyDescent="0.2">
      <c r="A776" t="s">
        <v>133</v>
      </c>
      <c r="B776" t="s">
        <v>174</v>
      </c>
      <c r="C776">
        <v>3190398</v>
      </c>
      <c r="D776" s="397" t="s">
        <v>90</v>
      </c>
      <c r="E776" s="399">
        <v>37383</v>
      </c>
      <c r="F776" t="s">
        <v>1035</v>
      </c>
      <c r="G776" s="397">
        <v>23</v>
      </c>
    </row>
    <row r="777" spans="1:7" x14ac:dyDescent="0.2">
      <c r="A777" t="s">
        <v>158</v>
      </c>
      <c r="B777" t="s">
        <v>538</v>
      </c>
      <c r="C777">
        <v>3417848</v>
      </c>
      <c r="D777" s="397" t="s">
        <v>90</v>
      </c>
      <c r="E777" s="399">
        <v>37047</v>
      </c>
      <c r="F777" t="s">
        <v>1035</v>
      </c>
      <c r="G777" s="397">
        <v>23</v>
      </c>
    </row>
    <row r="778" spans="1:7" x14ac:dyDescent="0.2">
      <c r="A778" t="s">
        <v>179</v>
      </c>
      <c r="B778" t="s">
        <v>486</v>
      </c>
      <c r="C778">
        <v>3071988</v>
      </c>
      <c r="D778" s="397" t="s">
        <v>90</v>
      </c>
      <c r="E778" s="399">
        <v>26251</v>
      </c>
      <c r="F778" t="s">
        <v>1035</v>
      </c>
      <c r="G778" s="397">
        <v>23</v>
      </c>
    </row>
    <row r="779" spans="1:7" x14ac:dyDescent="0.2">
      <c r="A779" s="16" t="s">
        <v>1199</v>
      </c>
      <c r="B779" s="16" t="s">
        <v>504</v>
      </c>
      <c r="C779" s="16">
        <v>3253983</v>
      </c>
      <c r="D779" s="400" t="s">
        <v>120</v>
      </c>
      <c r="E779" s="401">
        <v>37253</v>
      </c>
      <c r="F779" s="16" t="s">
        <v>344</v>
      </c>
      <c r="G779" s="400">
        <v>24</v>
      </c>
    </row>
    <row r="780" spans="1:7" x14ac:dyDescent="0.2">
      <c r="A780" s="16" t="s">
        <v>191</v>
      </c>
      <c r="B780" s="16" t="s">
        <v>377</v>
      </c>
      <c r="C780" s="16">
        <v>3132061</v>
      </c>
      <c r="D780" s="400" t="s">
        <v>120</v>
      </c>
      <c r="E780" s="401">
        <v>36910</v>
      </c>
      <c r="F780" s="16" t="s">
        <v>344</v>
      </c>
      <c r="G780" s="400">
        <v>24</v>
      </c>
    </row>
    <row r="781" spans="1:7" x14ac:dyDescent="0.2">
      <c r="A781" s="16" t="s">
        <v>1202</v>
      </c>
      <c r="B781" s="16" t="s">
        <v>1081</v>
      </c>
      <c r="C781" s="16">
        <v>3419702</v>
      </c>
      <c r="D781" s="400" t="s">
        <v>120</v>
      </c>
      <c r="E781" s="401">
        <v>37516</v>
      </c>
      <c r="F781" s="16" t="s">
        <v>344</v>
      </c>
      <c r="G781" s="400">
        <v>24</v>
      </c>
    </row>
    <row r="782" spans="1:7" x14ac:dyDescent="0.2">
      <c r="A782" s="16" t="s">
        <v>873</v>
      </c>
      <c r="B782" s="16" t="s">
        <v>585</v>
      </c>
      <c r="C782" s="16">
        <v>2959926</v>
      </c>
      <c r="D782" s="400" t="s">
        <v>120</v>
      </c>
      <c r="E782" s="401">
        <v>36132</v>
      </c>
      <c r="F782" s="16" t="s">
        <v>344</v>
      </c>
      <c r="G782" s="400">
        <v>24</v>
      </c>
    </row>
    <row r="783" spans="1:7" x14ac:dyDescent="0.2">
      <c r="A783" s="16" t="s">
        <v>1204</v>
      </c>
      <c r="B783" s="16" t="s">
        <v>1205</v>
      </c>
      <c r="C783" s="16">
        <v>3132064</v>
      </c>
      <c r="D783" s="400" t="s">
        <v>120</v>
      </c>
      <c r="E783" s="401">
        <v>37070</v>
      </c>
      <c r="F783" s="16" t="s">
        <v>344</v>
      </c>
      <c r="G783" s="400">
        <v>24</v>
      </c>
    </row>
    <row r="784" spans="1:7" x14ac:dyDescent="0.2">
      <c r="A784" s="16" t="s">
        <v>1047</v>
      </c>
      <c r="B784" s="16" t="s">
        <v>1030</v>
      </c>
      <c r="C784" s="16">
        <v>3689886</v>
      </c>
      <c r="D784" s="400" t="s">
        <v>120</v>
      </c>
      <c r="E784" s="401">
        <v>37204</v>
      </c>
      <c r="F784" s="16" t="s">
        <v>344</v>
      </c>
      <c r="G784" s="400">
        <v>24</v>
      </c>
    </row>
    <row r="785" spans="1:7" x14ac:dyDescent="0.2">
      <c r="A785" s="16" t="s">
        <v>260</v>
      </c>
      <c r="B785" s="16" t="s">
        <v>571</v>
      </c>
      <c r="C785" s="16">
        <v>3465143</v>
      </c>
      <c r="D785" s="400" t="s">
        <v>120</v>
      </c>
      <c r="E785" s="401">
        <v>37128</v>
      </c>
      <c r="F785" s="16" t="s">
        <v>344</v>
      </c>
      <c r="G785" s="400">
        <v>24</v>
      </c>
    </row>
    <row r="786" spans="1:7" x14ac:dyDescent="0.2">
      <c r="A786" s="16" t="s">
        <v>1208</v>
      </c>
      <c r="B786" s="16" t="s">
        <v>1209</v>
      </c>
      <c r="C786" s="16">
        <v>2916870</v>
      </c>
      <c r="D786" s="400" t="s">
        <v>120</v>
      </c>
      <c r="E786" s="401">
        <v>35843</v>
      </c>
      <c r="F786" s="16" t="s">
        <v>344</v>
      </c>
      <c r="G786" s="400">
        <v>24</v>
      </c>
    </row>
    <row r="787" spans="1:7" x14ac:dyDescent="0.2">
      <c r="A787" s="16" t="s">
        <v>20</v>
      </c>
      <c r="B787" s="16" t="s">
        <v>373</v>
      </c>
      <c r="C787" s="16">
        <v>2905148</v>
      </c>
      <c r="D787" s="400" t="s">
        <v>120</v>
      </c>
      <c r="E787" s="401">
        <v>35969</v>
      </c>
      <c r="F787" s="16" t="s">
        <v>344</v>
      </c>
      <c r="G787" s="400">
        <v>24</v>
      </c>
    </row>
    <row r="788" spans="1:7" x14ac:dyDescent="0.2">
      <c r="A788" s="16" t="s">
        <v>186</v>
      </c>
      <c r="B788" s="16" t="s">
        <v>671</v>
      </c>
      <c r="C788" s="16">
        <v>3529782</v>
      </c>
      <c r="D788" s="400" t="s">
        <v>120</v>
      </c>
      <c r="E788" s="401">
        <v>30305</v>
      </c>
      <c r="F788" s="16" t="s">
        <v>344</v>
      </c>
      <c r="G788" s="400">
        <v>24</v>
      </c>
    </row>
    <row r="789" spans="1:7" x14ac:dyDescent="0.2">
      <c r="A789" s="16" t="s">
        <v>1211</v>
      </c>
      <c r="B789" s="16" t="s">
        <v>887</v>
      </c>
      <c r="C789" s="16">
        <v>3153418</v>
      </c>
      <c r="D789" s="400" t="s">
        <v>120</v>
      </c>
      <c r="E789" s="401">
        <v>36840</v>
      </c>
      <c r="F789" s="16" t="s">
        <v>344</v>
      </c>
      <c r="G789" s="400">
        <v>24</v>
      </c>
    </row>
    <row r="790" spans="1:7" x14ac:dyDescent="0.2">
      <c r="A790" s="16" t="s">
        <v>1212</v>
      </c>
      <c r="B790" s="16" t="s">
        <v>389</v>
      </c>
      <c r="C790" s="16">
        <v>3253946</v>
      </c>
      <c r="D790" s="400" t="s">
        <v>120</v>
      </c>
      <c r="E790" s="401">
        <v>36988</v>
      </c>
      <c r="F790" s="16" t="s">
        <v>344</v>
      </c>
      <c r="G790" s="400">
        <v>24</v>
      </c>
    </row>
    <row r="791" spans="1:7" x14ac:dyDescent="0.2">
      <c r="A791" s="16" t="s">
        <v>1213</v>
      </c>
      <c r="B791" s="16" t="s">
        <v>1081</v>
      </c>
      <c r="C791" s="16">
        <v>3132066</v>
      </c>
      <c r="D791" s="400" t="s">
        <v>120</v>
      </c>
      <c r="E791" s="401">
        <v>36804</v>
      </c>
      <c r="F791" s="16" t="s">
        <v>344</v>
      </c>
      <c r="G791" s="400">
        <v>24</v>
      </c>
    </row>
    <row r="792" spans="1:7" x14ac:dyDescent="0.2">
      <c r="A792" s="16" t="s">
        <v>1214</v>
      </c>
      <c r="B792" s="16" t="s">
        <v>660</v>
      </c>
      <c r="C792" s="16">
        <v>3417512</v>
      </c>
      <c r="D792" s="400" t="s">
        <v>120</v>
      </c>
      <c r="E792" s="401">
        <v>37759</v>
      </c>
      <c r="F792" s="16" t="s">
        <v>344</v>
      </c>
      <c r="G792" s="400">
        <v>24</v>
      </c>
    </row>
    <row r="793" spans="1:7" x14ac:dyDescent="0.2">
      <c r="A793" s="16" t="s">
        <v>1215</v>
      </c>
      <c r="B793" s="16" t="s">
        <v>1216</v>
      </c>
      <c r="C793" s="16">
        <v>3577983</v>
      </c>
      <c r="D793" s="400" t="s">
        <v>120</v>
      </c>
      <c r="E793" s="401">
        <v>37738</v>
      </c>
      <c r="F793" s="16" t="s">
        <v>344</v>
      </c>
      <c r="G793" s="400">
        <v>24</v>
      </c>
    </row>
    <row r="794" spans="1:7" x14ac:dyDescent="0.2">
      <c r="A794" s="16" t="s">
        <v>1219</v>
      </c>
      <c r="B794" s="16" t="s">
        <v>585</v>
      </c>
      <c r="C794" s="16">
        <v>3441020</v>
      </c>
      <c r="D794" s="400" t="s">
        <v>120</v>
      </c>
      <c r="E794" s="401">
        <v>37446</v>
      </c>
      <c r="F794" s="16" t="s">
        <v>344</v>
      </c>
      <c r="G794" s="400">
        <v>24</v>
      </c>
    </row>
    <row r="795" spans="1:7" x14ac:dyDescent="0.2">
      <c r="A795" s="16" t="s">
        <v>1223</v>
      </c>
      <c r="B795" s="16" t="s">
        <v>1224</v>
      </c>
      <c r="C795" s="16">
        <v>3554269</v>
      </c>
      <c r="D795" s="400" t="s">
        <v>120</v>
      </c>
      <c r="E795" s="401">
        <v>30511</v>
      </c>
      <c r="F795" s="16" t="s">
        <v>344</v>
      </c>
      <c r="G795" s="400">
        <v>24</v>
      </c>
    </row>
    <row r="796" spans="1:7" x14ac:dyDescent="0.2">
      <c r="A796" s="16" t="s">
        <v>1226</v>
      </c>
      <c r="B796" s="16" t="s">
        <v>450</v>
      </c>
      <c r="C796" s="16">
        <v>2783238</v>
      </c>
      <c r="D796" s="400" t="s">
        <v>120</v>
      </c>
      <c r="E796" s="401">
        <v>31058</v>
      </c>
      <c r="F796" s="16" t="s">
        <v>344</v>
      </c>
      <c r="G796" s="400">
        <v>24</v>
      </c>
    </row>
    <row r="797" spans="1:7" x14ac:dyDescent="0.2">
      <c r="A797" s="16" t="s">
        <v>1227</v>
      </c>
      <c r="B797" s="16" t="s">
        <v>1228</v>
      </c>
      <c r="C797" s="16">
        <v>2783243</v>
      </c>
      <c r="D797" s="400" t="s">
        <v>120</v>
      </c>
      <c r="E797" s="401">
        <v>21900</v>
      </c>
      <c r="F797" s="16" t="s">
        <v>344</v>
      </c>
      <c r="G797" s="400">
        <v>24</v>
      </c>
    </row>
    <row r="798" spans="1:7" x14ac:dyDescent="0.2">
      <c r="A798" s="16" t="s">
        <v>172</v>
      </c>
      <c r="B798" s="16" t="s">
        <v>604</v>
      </c>
      <c r="C798" s="16">
        <v>2783246</v>
      </c>
      <c r="D798" s="400" t="s">
        <v>120</v>
      </c>
      <c r="E798" s="401">
        <v>27810</v>
      </c>
      <c r="F798" s="16" t="s">
        <v>344</v>
      </c>
      <c r="G798" s="400">
        <v>24</v>
      </c>
    </row>
    <row r="799" spans="1:7" x14ac:dyDescent="0.2">
      <c r="A799" s="16" t="s">
        <v>1229</v>
      </c>
      <c r="B799" s="16" t="s">
        <v>1205</v>
      </c>
      <c r="C799" s="16">
        <v>3593110</v>
      </c>
      <c r="D799" s="400" t="s">
        <v>120</v>
      </c>
      <c r="E799" s="401">
        <v>37638</v>
      </c>
      <c r="F799" s="16" t="s">
        <v>344</v>
      </c>
      <c r="G799" s="400">
        <v>24</v>
      </c>
    </row>
    <row r="800" spans="1:7" x14ac:dyDescent="0.2">
      <c r="A800" s="16" t="s">
        <v>1230</v>
      </c>
      <c r="B800" s="16" t="s">
        <v>1231</v>
      </c>
      <c r="C800" s="16">
        <v>3306277</v>
      </c>
      <c r="D800" s="400" t="s">
        <v>120</v>
      </c>
      <c r="E800" s="401">
        <v>37539</v>
      </c>
      <c r="F800" s="16" t="s">
        <v>344</v>
      </c>
      <c r="G800" s="400">
        <v>24</v>
      </c>
    </row>
    <row r="801" spans="1:7" x14ac:dyDescent="0.2">
      <c r="A801" s="16" t="s">
        <v>1230</v>
      </c>
      <c r="B801" s="16" t="s">
        <v>1232</v>
      </c>
      <c r="C801" s="16">
        <v>3183194</v>
      </c>
      <c r="D801" s="400" t="s">
        <v>120</v>
      </c>
      <c r="E801" s="401">
        <v>36960</v>
      </c>
      <c r="F801" s="16" t="s">
        <v>344</v>
      </c>
      <c r="G801" s="400">
        <v>24</v>
      </c>
    </row>
    <row r="802" spans="1:7" x14ac:dyDescent="0.2">
      <c r="A802" s="16" t="s">
        <v>281</v>
      </c>
      <c r="B802" s="16" t="s">
        <v>790</v>
      </c>
      <c r="C802" s="16">
        <v>3009573</v>
      </c>
      <c r="D802" s="400" t="s">
        <v>120</v>
      </c>
      <c r="E802" s="401">
        <v>37225</v>
      </c>
      <c r="F802" s="16" t="s">
        <v>344</v>
      </c>
      <c r="G802" s="400">
        <v>24</v>
      </c>
    </row>
    <row r="803" spans="1:7" x14ac:dyDescent="0.2">
      <c r="A803" s="16" t="s">
        <v>1234</v>
      </c>
      <c r="B803" s="16" t="s">
        <v>571</v>
      </c>
      <c r="C803" s="16">
        <v>3615122</v>
      </c>
      <c r="D803" s="400" t="s">
        <v>120</v>
      </c>
      <c r="E803" s="401">
        <v>37807</v>
      </c>
      <c r="F803" s="16" t="s">
        <v>344</v>
      </c>
      <c r="G803" s="400">
        <v>24</v>
      </c>
    </row>
    <row r="804" spans="1:7" x14ac:dyDescent="0.2">
      <c r="A804" s="16" t="s">
        <v>1237</v>
      </c>
      <c r="B804" s="16" t="s">
        <v>386</v>
      </c>
      <c r="C804" s="16">
        <v>3009385</v>
      </c>
      <c r="D804" s="400" t="s">
        <v>120</v>
      </c>
      <c r="E804" s="401">
        <v>27804</v>
      </c>
      <c r="F804" s="16" t="s">
        <v>344</v>
      </c>
      <c r="G804" s="400">
        <v>24</v>
      </c>
    </row>
    <row r="805" spans="1:7" x14ac:dyDescent="0.2">
      <c r="A805" s="16" t="s">
        <v>1239</v>
      </c>
      <c r="B805" s="16" t="s">
        <v>1240</v>
      </c>
      <c r="C805" s="16">
        <v>2662782</v>
      </c>
      <c r="D805" s="400" t="s">
        <v>120</v>
      </c>
      <c r="E805" s="401">
        <v>28641</v>
      </c>
      <c r="F805" s="16" t="s">
        <v>344</v>
      </c>
      <c r="G805" s="400">
        <v>24</v>
      </c>
    </row>
    <row r="806" spans="1:7" x14ac:dyDescent="0.2">
      <c r="A806" s="16" t="s">
        <v>226</v>
      </c>
      <c r="B806" s="16" t="s">
        <v>1241</v>
      </c>
      <c r="C806" s="16">
        <v>3578933</v>
      </c>
      <c r="D806" s="400" t="s">
        <v>120</v>
      </c>
      <c r="E806" s="401">
        <v>29701</v>
      </c>
      <c r="F806" s="16" t="s">
        <v>344</v>
      </c>
      <c r="G806" s="400">
        <v>24</v>
      </c>
    </row>
    <row r="807" spans="1:7" x14ac:dyDescent="0.2">
      <c r="A807" s="16" t="s">
        <v>1245</v>
      </c>
      <c r="B807" s="16" t="s">
        <v>1246</v>
      </c>
      <c r="C807" s="16">
        <v>2735921</v>
      </c>
      <c r="D807" s="400" t="s">
        <v>120</v>
      </c>
      <c r="E807" s="401">
        <v>33320</v>
      </c>
      <c r="F807" s="16" t="s">
        <v>344</v>
      </c>
      <c r="G807" s="400">
        <v>24</v>
      </c>
    </row>
    <row r="808" spans="1:7" x14ac:dyDescent="0.2">
      <c r="A808" s="16" t="s">
        <v>1256</v>
      </c>
      <c r="B808" s="16" t="s">
        <v>1257</v>
      </c>
      <c r="C808" s="16">
        <v>3092752</v>
      </c>
      <c r="D808" s="400" t="s">
        <v>120</v>
      </c>
      <c r="E808" s="401">
        <v>36748</v>
      </c>
      <c r="F808" s="16" t="s">
        <v>344</v>
      </c>
      <c r="G808" s="400">
        <v>24</v>
      </c>
    </row>
    <row r="809" spans="1:7" x14ac:dyDescent="0.2">
      <c r="A809" s="16" t="s">
        <v>946</v>
      </c>
      <c r="B809" s="16" t="s">
        <v>373</v>
      </c>
      <c r="C809" s="16">
        <v>3417514</v>
      </c>
      <c r="D809" s="400" t="s">
        <v>120</v>
      </c>
      <c r="E809" s="401">
        <v>37837</v>
      </c>
      <c r="F809" s="16" t="s">
        <v>344</v>
      </c>
      <c r="G809" s="400">
        <v>24</v>
      </c>
    </row>
    <row r="810" spans="1:7" x14ac:dyDescent="0.2">
      <c r="A810" s="16" t="s">
        <v>1261</v>
      </c>
      <c r="B810" s="16" t="s">
        <v>780</v>
      </c>
      <c r="C810" s="16">
        <v>3132077</v>
      </c>
      <c r="D810" s="400" t="s">
        <v>120</v>
      </c>
      <c r="E810" s="401">
        <v>36913</v>
      </c>
      <c r="F810" s="16" t="s">
        <v>344</v>
      </c>
      <c r="G810" s="400">
        <v>24</v>
      </c>
    </row>
    <row r="811" spans="1:7" x14ac:dyDescent="0.2">
      <c r="A811" s="16" t="s">
        <v>1262</v>
      </c>
      <c r="B811" s="16" t="s">
        <v>493</v>
      </c>
      <c r="C811" s="16">
        <v>3790048</v>
      </c>
      <c r="D811" s="400" t="s">
        <v>120</v>
      </c>
      <c r="E811" s="401">
        <v>37519</v>
      </c>
      <c r="F811" s="16" t="s">
        <v>344</v>
      </c>
      <c r="G811" s="400">
        <v>24</v>
      </c>
    </row>
    <row r="812" spans="1:7" x14ac:dyDescent="0.2">
      <c r="A812" s="16" t="s">
        <v>1263</v>
      </c>
      <c r="B812" s="16" t="s">
        <v>1264</v>
      </c>
      <c r="C812" s="16">
        <v>3454158</v>
      </c>
      <c r="D812" s="400" t="s">
        <v>120</v>
      </c>
      <c r="E812" s="401">
        <v>37504</v>
      </c>
      <c r="F812" s="16" t="s">
        <v>344</v>
      </c>
      <c r="G812" s="400">
        <v>24</v>
      </c>
    </row>
    <row r="813" spans="1:7" x14ac:dyDescent="0.2">
      <c r="A813" s="16" t="s">
        <v>210</v>
      </c>
      <c r="B813" s="16" t="s">
        <v>1266</v>
      </c>
      <c r="C813" s="16">
        <v>3584650</v>
      </c>
      <c r="D813" s="400" t="s">
        <v>120</v>
      </c>
      <c r="E813" s="401">
        <v>37490</v>
      </c>
      <c r="F813" s="16" t="s">
        <v>344</v>
      </c>
      <c r="G813" s="400">
        <v>24</v>
      </c>
    </row>
    <row r="814" spans="1:7" x14ac:dyDescent="0.2">
      <c r="A814" s="16" t="s">
        <v>1267</v>
      </c>
      <c r="B814" s="16" t="s">
        <v>573</v>
      </c>
      <c r="C814" s="16">
        <v>3008142</v>
      </c>
      <c r="D814" s="400" t="s">
        <v>120</v>
      </c>
      <c r="E814" s="401">
        <v>26717</v>
      </c>
      <c r="F814" s="16" t="s">
        <v>344</v>
      </c>
      <c r="G814" s="400">
        <v>24</v>
      </c>
    </row>
    <row r="815" spans="1:7" x14ac:dyDescent="0.2">
      <c r="A815" s="16" t="s">
        <v>170</v>
      </c>
      <c r="B815" s="16" t="s">
        <v>1271</v>
      </c>
      <c r="C815" s="16">
        <v>2953026</v>
      </c>
      <c r="D815" s="400" t="s">
        <v>120</v>
      </c>
      <c r="E815" s="401">
        <v>35781</v>
      </c>
      <c r="F815" s="16" t="s">
        <v>344</v>
      </c>
      <c r="G815" s="400">
        <v>24</v>
      </c>
    </row>
    <row r="816" spans="1:7" x14ac:dyDescent="0.2">
      <c r="A816" s="16" t="s">
        <v>522</v>
      </c>
      <c r="B816" s="16" t="s">
        <v>1276</v>
      </c>
      <c r="C816" s="16">
        <v>3403367</v>
      </c>
      <c r="D816" s="400" t="s">
        <v>120</v>
      </c>
      <c r="E816" s="401">
        <v>37676</v>
      </c>
      <c r="F816" s="16" t="s">
        <v>344</v>
      </c>
      <c r="G816" s="400">
        <v>24</v>
      </c>
    </row>
    <row r="817" spans="1:7" x14ac:dyDescent="0.2">
      <c r="A817" s="16" t="s">
        <v>1280</v>
      </c>
      <c r="B817" s="16" t="s">
        <v>1100</v>
      </c>
      <c r="C817" s="16">
        <v>3689884</v>
      </c>
      <c r="D817" s="400" t="s">
        <v>120</v>
      </c>
      <c r="E817" s="401">
        <v>37061</v>
      </c>
      <c r="F817" s="16" t="s">
        <v>344</v>
      </c>
      <c r="G817" s="400">
        <v>24</v>
      </c>
    </row>
    <row r="818" spans="1:7" x14ac:dyDescent="0.2">
      <c r="A818" s="16" t="s">
        <v>213</v>
      </c>
      <c r="B818" s="16" t="s">
        <v>1285</v>
      </c>
      <c r="C818" s="16">
        <v>3417516</v>
      </c>
      <c r="D818" s="400" t="s">
        <v>120</v>
      </c>
      <c r="E818" s="401">
        <v>37759</v>
      </c>
      <c r="F818" s="16" t="s">
        <v>344</v>
      </c>
      <c r="G818" s="400">
        <v>24</v>
      </c>
    </row>
    <row r="819" spans="1:7" x14ac:dyDescent="0.2">
      <c r="A819" s="16" t="s">
        <v>1287</v>
      </c>
      <c r="B819" s="16" t="s">
        <v>671</v>
      </c>
      <c r="C819" s="16">
        <v>3694156</v>
      </c>
      <c r="D819" s="400" t="s">
        <v>120</v>
      </c>
      <c r="E819" s="401">
        <v>37678</v>
      </c>
      <c r="F819" s="16" t="s">
        <v>344</v>
      </c>
      <c r="G819" s="400">
        <v>24</v>
      </c>
    </row>
    <row r="820" spans="1:7" x14ac:dyDescent="0.2">
      <c r="A820" s="16" t="s">
        <v>1289</v>
      </c>
      <c r="B820" s="16" t="s">
        <v>444</v>
      </c>
      <c r="C820" s="16">
        <v>3371814</v>
      </c>
      <c r="D820" s="400" t="s">
        <v>120</v>
      </c>
      <c r="E820" s="401">
        <v>34575</v>
      </c>
      <c r="F820" s="16" t="s">
        <v>344</v>
      </c>
      <c r="G820" s="400">
        <v>24</v>
      </c>
    </row>
    <row r="821" spans="1:7" x14ac:dyDescent="0.2">
      <c r="A821" s="16" t="s">
        <v>140</v>
      </c>
      <c r="B821" s="16" t="s">
        <v>1290</v>
      </c>
      <c r="C821" s="16">
        <v>3419696</v>
      </c>
      <c r="D821" s="400" t="s">
        <v>120</v>
      </c>
      <c r="E821" s="401">
        <v>37667</v>
      </c>
      <c r="F821" s="16" t="s">
        <v>344</v>
      </c>
      <c r="G821" s="400">
        <v>24</v>
      </c>
    </row>
    <row r="822" spans="1:7" x14ac:dyDescent="0.2">
      <c r="A822" s="16" t="s">
        <v>140</v>
      </c>
      <c r="B822" s="16" t="s">
        <v>380</v>
      </c>
      <c r="C822" s="16">
        <v>3590866</v>
      </c>
      <c r="D822" s="400" t="s">
        <v>120</v>
      </c>
      <c r="E822" s="401">
        <v>35797</v>
      </c>
      <c r="F822" s="16" t="s">
        <v>344</v>
      </c>
      <c r="G822" s="400">
        <v>24</v>
      </c>
    </row>
    <row r="823" spans="1:7" x14ac:dyDescent="0.2">
      <c r="A823" s="16" t="s">
        <v>1293</v>
      </c>
      <c r="B823" s="16" t="s">
        <v>518</v>
      </c>
      <c r="C823" s="16">
        <v>3254025</v>
      </c>
      <c r="D823" s="400" t="s">
        <v>120</v>
      </c>
      <c r="E823" s="401">
        <v>37147</v>
      </c>
      <c r="F823" s="16" t="s">
        <v>344</v>
      </c>
      <c r="G823" s="400">
        <v>24</v>
      </c>
    </row>
    <row r="824" spans="1:7" x14ac:dyDescent="0.2">
      <c r="A824" s="16" t="s">
        <v>1294</v>
      </c>
      <c r="B824" s="16" t="s">
        <v>810</v>
      </c>
      <c r="C824" s="16">
        <v>2783301</v>
      </c>
      <c r="D824" s="400" t="s">
        <v>120</v>
      </c>
      <c r="E824" s="401">
        <v>32408</v>
      </c>
      <c r="F824" s="16" t="s">
        <v>344</v>
      </c>
      <c r="G824" s="400">
        <v>24</v>
      </c>
    </row>
    <row r="825" spans="1:7" x14ac:dyDescent="0.2">
      <c r="A825" s="16" t="s">
        <v>1298</v>
      </c>
      <c r="B825" s="16" t="s">
        <v>1299</v>
      </c>
      <c r="C825" s="16">
        <v>3584649</v>
      </c>
      <c r="D825" s="400" t="s">
        <v>120</v>
      </c>
      <c r="E825" s="401">
        <v>37028</v>
      </c>
      <c r="F825" s="16" t="s">
        <v>344</v>
      </c>
      <c r="G825" s="400">
        <v>24</v>
      </c>
    </row>
    <row r="826" spans="1:7" x14ac:dyDescent="0.2">
      <c r="A826" s="16" t="s">
        <v>202</v>
      </c>
      <c r="B826" s="16" t="s">
        <v>1303</v>
      </c>
      <c r="C826" s="16">
        <v>3288041</v>
      </c>
      <c r="D826" s="400" t="s">
        <v>120</v>
      </c>
      <c r="E826" s="401">
        <v>37430</v>
      </c>
      <c r="F826" s="16" t="s">
        <v>344</v>
      </c>
      <c r="G826" s="400">
        <v>24</v>
      </c>
    </row>
    <row r="827" spans="1:7" x14ac:dyDescent="0.2">
      <c r="A827" s="16" t="s">
        <v>1304</v>
      </c>
      <c r="B827" s="16" t="s">
        <v>1305</v>
      </c>
      <c r="C827" s="16">
        <v>3009381</v>
      </c>
      <c r="D827" s="400" t="s">
        <v>120</v>
      </c>
      <c r="E827" s="401">
        <v>36293</v>
      </c>
      <c r="F827" s="16" t="s">
        <v>344</v>
      </c>
      <c r="G827" s="400">
        <v>24</v>
      </c>
    </row>
    <row r="828" spans="1:7" x14ac:dyDescent="0.2">
      <c r="A828" s="16" t="s">
        <v>1304</v>
      </c>
      <c r="B828" s="16" t="s">
        <v>419</v>
      </c>
      <c r="C828" s="16">
        <v>3417519</v>
      </c>
      <c r="D828" s="400" t="s">
        <v>120</v>
      </c>
      <c r="E828" s="401">
        <v>37563</v>
      </c>
      <c r="F828" s="16" t="s">
        <v>344</v>
      </c>
      <c r="G828" s="400">
        <v>24</v>
      </c>
    </row>
    <row r="829" spans="1:7" x14ac:dyDescent="0.2">
      <c r="A829" s="16" t="s">
        <v>1306</v>
      </c>
      <c r="B829" s="16" t="s">
        <v>1158</v>
      </c>
      <c r="C829" s="16">
        <v>3554271</v>
      </c>
      <c r="D829" s="400" t="s">
        <v>120</v>
      </c>
      <c r="E829" s="401">
        <v>37723</v>
      </c>
      <c r="F829" s="16" t="s">
        <v>344</v>
      </c>
      <c r="G829" s="400">
        <v>24</v>
      </c>
    </row>
    <row r="830" spans="1:7" x14ac:dyDescent="0.2">
      <c r="A830" s="16" t="s">
        <v>1307</v>
      </c>
      <c r="B830" s="16" t="s">
        <v>775</v>
      </c>
      <c r="C830" s="16">
        <v>2783309</v>
      </c>
      <c r="D830" s="400" t="s">
        <v>120</v>
      </c>
      <c r="E830" s="401">
        <v>33162</v>
      </c>
      <c r="F830" s="16" t="s">
        <v>344</v>
      </c>
      <c r="G830" s="400">
        <v>24</v>
      </c>
    </row>
    <row r="831" spans="1:7" x14ac:dyDescent="0.2">
      <c r="A831" s="16" t="s">
        <v>1198</v>
      </c>
      <c r="B831" s="16" t="s">
        <v>1308</v>
      </c>
      <c r="C831" s="16">
        <v>3371817</v>
      </c>
      <c r="D831" s="400" t="s">
        <v>120</v>
      </c>
      <c r="E831" s="401">
        <v>37286</v>
      </c>
      <c r="F831" s="16" t="s">
        <v>344</v>
      </c>
      <c r="G831" s="400">
        <v>24</v>
      </c>
    </row>
    <row r="832" spans="1:7" x14ac:dyDescent="0.2">
      <c r="A832" s="16" t="s">
        <v>1309</v>
      </c>
      <c r="B832" s="16" t="s">
        <v>815</v>
      </c>
      <c r="C832" s="16">
        <v>2982040</v>
      </c>
      <c r="D832" s="400" t="s">
        <v>120</v>
      </c>
      <c r="E832" s="401">
        <v>35975</v>
      </c>
      <c r="F832" s="16" t="s">
        <v>344</v>
      </c>
      <c r="G832" s="400">
        <v>24</v>
      </c>
    </row>
    <row r="833" spans="1:7" x14ac:dyDescent="0.2">
      <c r="A833" s="16" t="s">
        <v>1199</v>
      </c>
      <c r="B833" s="16" t="s">
        <v>587</v>
      </c>
      <c r="C833" s="16">
        <v>2663836</v>
      </c>
      <c r="D833" s="400" t="s">
        <v>90</v>
      </c>
      <c r="E833" s="401">
        <v>24488</v>
      </c>
      <c r="F833" s="16" t="s">
        <v>344</v>
      </c>
      <c r="G833" s="400">
        <v>24</v>
      </c>
    </row>
    <row r="834" spans="1:7" x14ac:dyDescent="0.2">
      <c r="A834" s="16" t="s">
        <v>220</v>
      </c>
      <c r="B834" s="16" t="s">
        <v>693</v>
      </c>
      <c r="C834" s="16">
        <v>3691467</v>
      </c>
      <c r="D834" s="400" t="s">
        <v>90</v>
      </c>
      <c r="E834" s="401">
        <v>37763</v>
      </c>
      <c r="F834" s="16" t="s">
        <v>344</v>
      </c>
      <c r="G834" s="400">
        <v>24</v>
      </c>
    </row>
    <row r="835" spans="1:7" x14ac:dyDescent="0.2">
      <c r="A835" s="16" t="s">
        <v>1200</v>
      </c>
      <c r="B835" s="16" t="s">
        <v>365</v>
      </c>
      <c r="C835" s="16">
        <v>3351784</v>
      </c>
      <c r="D835" s="400" t="s">
        <v>90</v>
      </c>
      <c r="E835" s="401">
        <v>23616</v>
      </c>
      <c r="F835" s="16" t="s">
        <v>344</v>
      </c>
      <c r="G835" s="400">
        <v>24</v>
      </c>
    </row>
    <row r="836" spans="1:7" x14ac:dyDescent="0.2">
      <c r="A836" s="16" t="s">
        <v>1201</v>
      </c>
      <c r="B836" s="16" t="s">
        <v>131</v>
      </c>
      <c r="C836" s="16">
        <v>3463777</v>
      </c>
      <c r="D836" s="400" t="s">
        <v>90</v>
      </c>
      <c r="E836" s="401">
        <v>37678</v>
      </c>
      <c r="F836" s="16" t="s">
        <v>344</v>
      </c>
      <c r="G836" s="400">
        <v>24</v>
      </c>
    </row>
    <row r="837" spans="1:7" x14ac:dyDescent="0.2">
      <c r="A837" s="16" t="s">
        <v>222</v>
      </c>
      <c r="B837" s="16" t="s">
        <v>517</v>
      </c>
      <c r="C837" s="16">
        <v>3119679</v>
      </c>
      <c r="D837" s="400" t="s">
        <v>90</v>
      </c>
      <c r="E837" s="401">
        <v>34459</v>
      </c>
      <c r="F837" s="16" t="s">
        <v>344</v>
      </c>
      <c r="G837" s="400">
        <v>24</v>
      </c>
    </row>
    <row r="838" spans="1:7" x14ac:dyDescent="0.2">
      <c r="A838" s="16" t="s">
        <v>1203</v>
      </c>
      <c r="B838" s="16" t="s">
        <v>917</v>
      </c>
      <c r="C838" s="16">
        <v>3503591</v>
      </c>
      <c r="D838" s="400" t="s">
        <v>90</v>
      </c>
      <c r="E838" s="401">
        <v>37390</v>
      </c>
      <c r="F838" s="16" t="s">
        <v>344</v>
      </c>
      <c r="G838" s="400">
        <v>24</v>
      </c>
    </row>
    <row r="839" spans="1:7" x14ac:dyDescent="0.2">
      <c r="A839" s="16" t="s">
        <v>1204</v>
      </c>
      <c r="B839" s="16" t="s">
        <v>1206</v>
      </c>
      <c r="C839" s="16">
        <v>3009384</v>
      </c>
      <c r="D839" s="400" t="s">
        <v>90</v>
      </c>
      <c r="E839" s="401">
        <v>35625</v>
      </c>
      <c r="F839" s="16" t="s">
        <v>344</v>
      </c>
      <c r="G839" s="400">
        <v>24</v>
      </c>
    </row>
    <row r="840" spans="1:7" x14ac:dyDescent="0.2">
      <c r="A840" s="16" t="s">
        <v>1207</v>
      </c>
      <c r="B840" s="16" t="s">
        <v>500</v>
      </c>
      <c r="C840" s="16">
        <v>3565098</v>
      </c>
      <c r="D840" s="400" t="s">
        <v>90</v>
      </c>
      <c r="E840" s="401">
        <v>27467</v>
      </c>
      <c r="F840" s="16" t="s">
        <v>344</v>
      </c>
      <c r="G840" s="400">
        <v>24</v>
      </c>
    </row>
    <row r="841" spans="1:7" x14ac:dyDescent="0.2">
      <c r="A841" s="16" t="s">
        <v>121</v>
      </c>
      <c r="B841" s="16" t="s">
        <v>1</v>
      </c>
      <c r="C841" s="16">
        <v>3543195</v>
      </c>
      <c r="D841" s="400" t="s">
        <v>90</v>
      </c>
      <c r="E841" s="401">
        <v>37739</v>
      </c>
      <c r="F841" s="16" t="s">
        <v>344</v>
      </c>
      <c r="G841" s="400">
        <v>24</v>
      </c>
    </row>
    <row r="842" spans="1:7" x14ac:dyDescent="0.2">
      <c r="A842" s="16" t="s">
        <v>121</v>
      </c>
      <c r="B842" s="16" t="s">
        <v>9</v>
      </c>
      <c r="C842" s="16">
        <v>3699423</v>
      </c>
      <c r="D842" s="400" t="s">
        <v>90</v>
      </c>
      <c r="E842" s="401">
        <v>35651</v>
      </c>
      <c r="F842" s="16" t="s">
        <v>344</v>
      </c>
      <c r="G842" s="400">
        <v>24</v>
      </c>
    </row>
    <row r="843" spans="1:7" x14ac:dyDescent="0.2">
      <c r="A843" s="16" t="s">
        <v>122</v>
      </c>
      <c r="B843" s="16" t="s">
        <v>1</v>
      </c>
      <c r="C843" s="16">
        <v>3543188</v>
      </c>
      <c r="D843" s="400" t="s">
        <v>90</v>
      </c>
      <c r="E843" s="401">
        <v>37532</v>
      </c>
      <c r="F843" s="16" t="s">
        <v>344</v>
      </c>
      <c r="G843" s="400">
        <v>24</v>
      </c>
    </row>
    <row r="844" spans="1:7" x14ac:dyDescent="0.2">
      <c r="A844" s="16" t="s">
        <v>205</v>
      </c>
      <c r="B844" s="16" t="s">
        <v>543</v>
      </c>
      <c r="C844" s="16">
        <v>3371684</v>
      </c>
      <c r="D844" s="400" t="s">
        <v>90</v>
      </c>
      <c r="E844" s="401">
        <v>33050</v>
      </c>
      <c r="F844" s="16" t="s">
        <v>344</v>
      </c>
      <c r="G844" s="400">
        <v>24</v>
      </c>
    </row>
    <row r="845" spans="1:7" x14ac:dyDescent="0.2">
      <c r="A845" s="16" t="s">
        <v>403</v>
      </c>
      <c r="B845" s="16" t="s">
        <v>1058</v>
      </c>
      <c r="C845" s="16">
        <v>3585031</v>
      </c>
      <c r="D845" s="400" t="s">
        <v>90</v>
      </c>
      <c r="E845" s="401">
        <v>31756</v>
      </c>
      <c r="F845" s="16" t="s">
        <v>344</v>
      </c>
      <c r="G845" s="400">
        <v>24</v>
      </c>
    </row>
    <row r="846" spans="1:7" x14ac:dyDescent="0.2">
      <c r="A846" s="16" t="s">
        <v>167</v>
      </c>
      <c r="B846" s="16" t="s">
        <v>1210</v>
      </c>
      <c r="C846" s="16">
        <v>3590870</v>
      </c>
      <c r="D846" s="400" t="s">
        <v>90</v>
      </c>
      <c r="E846" s="401">
        <v>37095</v>
      </c>
      <c r="F846" s="16" t="s">
        <v>344</v>
      </c>
      <c r="G846" s="400">
        <v>24</v>
      </c>
    </row>
    <row r="847" spans="1:7" x14ac:dyDescent="0.2">
      <c r="A847" s="16" t="s">
        <v>1217</v>
      </c>
      <c r="B847" s="16" t="s">
        <v>693</v>
      </c>
      <c r="C847" s="16">
        <v>3790058</v>
      </c>
      <c r="D847" s="400" t="s">
        <v>90</v>
      </c>
      <c r="E847" s="401">
        <v>34257</v>
      </c>
      <c r="F847" s="16" t="s">
        <v>344</v>
      </c>
      <c r="G847" s="400">
        <v>24</v>
      </c>
    </row>
    <row r="848" spans="1:7" x14ac:dyDescent="0.2">
      <c r="A848" s="16" t="s">
        <v>1218</v>
      </c>
      <c r="B848" s="16" t="s">
        <v>665</v>
      </c>
      <c r="C848" s="16">
        <v>3633189</v>
      </c>
      <c r="D848" s="400" t="s">
        <v>90</v>
      </c>
      <c r="E848" s="401">
        <v>30098</v>
      </c>
      <c r="F848" s="16" t="s">
        <v>344</v>
      </c>
      <c r="G848" s="400">
        <v>24</v>
      </c>
    </row>
    <row r="849" spans="1:7" x14ac:dyDescent="0.2">
      <c r="A849" s="16" t="s">
        <v>1220</v>
      </c>
      <c r="B849" s="16" t="s">
        <v>131</v>
      </c>
      <c r="C849" s="16">
        <v>3765160</v>
      </c>
      <c r="D849" s="400" t="s">
        <v>90</v>
      </c>
      <c r="E849" s="401">
        <v>35775</v>
      </c>
      <c r="F849" s="16" t="s">
        <v>344</v>
      </c>
      <c r="G849" s="400">
        <v>24</v>
      </c>
    </row>
    <row r="850" spans="1:7" x14ac:dyDescent="0.2">
      <c r="A850" s="16" t="s">
        <v>180</v>
      </c>
      <c r="B850" s="16" t="s">
        <v>454</v>
      </c>
      <c r="C850" s="16">
        <v>3132067</v>
      </c>
      <c r="D850" s="400" t="s">
        <v>90</v>
      </c>
      <c r="E850" s="401">
        <v>37014</v>
      </c>
      <c r="F850" s="16" t="s">
        <v>344</v>
      </c>
      <c r="G850" s="400">
        <v>24</v>
      </c>
    </row>
    <row r="851" spans="1:7" x14ac:dyDescent="0.2">
      <c r="A851" s="16" t="s">
        <v>1221</v>
      </c>
      <c r="B851" s="16" t="s">
        <v>1222</v>
      </c>
      <c r="C851" s="16">
        <v>3790068</v>
      </c>
      <c r="D851" s="400" t="s">
        <v>90</v>
      </c>
      <c r="E851" s="401">
        <v>35868</v>
      </c>
      <c r="F851" s="16" t="s">
        <v>344</v>
      </c>
      <c r="G851" s="400">
        <v>24</v>
      </c>
    </row>
    <row r="852" spans="1:7" x14ac:dyDescent="0.2">
      <c r="A852" s="16" t="s">
        <v>1225</v>
      </c>
      <c r="B852" s="16" t="s">
        <v>639</v>
      </c>
      <c r="C852" s="16">
        <v>3371812</v>
      </c>
      <c r="D852" s="400" t="s">
        <v>90</v>
      </c>
      <c r="E852" s="401">
        <v>36420</v>
      </c>
      <c r="F852" s="16" t="s">
        <v>344</v>
      </c>
      <c r="G852" s="400">
        <v>24</v>
      </c>
    </row>
    <row r="853" spans="1:7" x14ac:dyDescent="0.2">
      <c r="A853" s="16" t="s">
        <v>1233</v>
      </c>
      <c r="B853" s="16" t="s">
        <v>538</v>
      </c>
      <c r="C853" s="16">
        <v>3543200</v>
      </c>
      <c r="D853" s="400" t="s">
        <v>90</v>
      </c>
      <c r="E853" s="401">
        <v>37528</v>
      </c>
      <c r="F853" s="16" t="s">
        <v>344</v>
      </c>
      <c r="G853" s="400">
        <v>24</v>
      </c>
    </row>
    <row r="854" spans="1:7" x14ac:dyDescent="0.2">
      <c r="A854" s="16" t="s">
        <v>1235</v>
      </c>
      <c r="B854" s="16" t="s">
        <v>1236</v>
      </c>
      <c r="C854" s="16">
        <v>2900836</v>
      </c>
      <c r="D854" s="400" t="s">
        <v>90</v>
      </c>
      <c r="E854" s="401">
        <v>33692</v>
      </c>
      <c r="F854" s="16" t="s">
        <v>344</v>
      </c>
      <c r="G854" s="400">
        <v>24</v>
      </c>
    </row>
    <row r="855" spans="1:7" x14ac:dyDescent="0.2">
      <c r="A855" s="16" t="s">
        <v>1238</v>
      </c>
      <c r="B855" s="16" t="s">
        <v>454</v>
      </c>
      <c r="C855" s="16">
        <v>3288070</v>
      </c>
      <c r="D855" s="400" t="s">
        <v>90</v>
      </c>
      <c r="E855" s="401">
        <v>36592</v>
      </c>
      <c r="F855" s="16" t="s">
        <v>344</v>
      </c>
      <c r="G855" s="400">
        <v>24</v>
      </c>
    </row>
    <row r="856" spans="1:7" x14ac:dyDescent="0.2">
      <c r="A856" s="16" t="s">
        <v>1242</v>
      </c>
      <c r="B856" s="16" t="s">
        <v>1243</v>
      </c>
      <c r="C856" s="16">
        <v>3754836</v>
      </c>
      <c r="D856" s="400" t="s">
        <v>90</v>
      </c>
      <c r="E856" s="401">
        <v>25283</v>
      </c>
      <c r="F856" s="16" t="s">
        <v>344</v>
      </c>
      <c r="G856" s="400">
        <v>24</v>
      </c>
    </row>
    <row r="857" spans="1:7" x14ac:dyDescent="0.2">
      <c r="A857" s="16" t="s">
        <v>207</v>
      </c>
      <c r="B857" s="16" t="s">
        <v>459</v>
      </c>
      <c r="C857" s="16">
        <v>3659764</v>
      </c>
      <c r="D857" s="400" t="s">
        <v>90</v>
      </c>
      <c r="E857" s="401">
        <v>37367</v>
      </c>
      <c r="F857" s="16" t="s">
        <v>344</v>
      </c>
      <c r="G857" s="400">
        <v>24</v>
      </c>
    </row>
    <row r="858" spans="1:7" x14ac:dyDescent="0.2">
      <c r="A858" s="16" t="s">
        <v>135</v>
      </c>
      <c r="B858" s="16" t="s">
        <v>225</v>
      </c>
      <c r="C858" s="16">
        <v>3504207</v>
      </c>
      <c r="D858" s="400" t="s">
        <v>90</v>
      </c>
      <c r="E858" s="401">
        <v>37542</v>
      </c>
      <c r="F858" s="16" t="s">
        <v>344</v>
      </c>
      <c r="G858" s="400">
        <v>24</v>
      </c>
    </row>
    <row r="859" spans="1:7" x14ac:dyDescent="0.2">
      <c r="A859" s="16" t="s">
        <v>135</v>
      </c>
      <c r="B859" s="16" t="s">
        <v>401</v>
      </c>
      <c r="C859" s="16">
        <v>3223517</v>
      </c>
      <c r="D859" s="400" t="s">
        <v>90</v>
      </c>
      <c r="E859" s="401">
        <v>36775</v>
      </c>
      <c r="F859" s="16" t="s">
        <v>344</v>
      </c>
      <c r="G859" s="400">
        <v>24</v>
      </c>
    </row>
    <row r="860" spans="1:7" x14ac:dyDescent="0.2">
      <c r="A860" s="16" t="s">
        <v>5</v>
      </c>
      <c r="B860" s="16" t="s">
        <v>1244</v>
      </c>
      <c r="C860" s="16">
        <v>3790061</v>
      </c>
      <c r="D860" s="400" t="s">
        <v>90</v>
      </c>
      <c r="E860" s="401">
        <v>35647</v>
      </c>
      <c r="F860" s="16" t="s">
        <v>344</v>
      </c>
      <c r="G860" s="400">
        <v>24</v>
      </c>
    </row>
    <row r="861" spans="1:7" x14ac:dyDescent="0.2">
      <c r="A861" s="16" t="s">
        <v>462</v>
      </c>
      <c r="B861" s="16" t="s">
        <v>1247</v>
      </c>
      <c r="C861" s="16">
        <v>3754834</v>
      </c>
      <c r="D861" s="400" t="s">
        <v>90</v>
      </c>
      <c r="E861" s="401">
        <v>17924</v>
      </c>
      <c r="F861" s="16" t="s">
        <v>344</v>
      </c>
      <c r="G861" s="400">
        <v>24</v>
      </c>
    </row>
    <row r="862" spans="1:7" x14ac:dyDescent="0.2">
      <c r="A862" s="16" t="s">
        <v>1248</v>
      </c>
      <c r="B862" s="16" t="s">
        <v>459</v>
      </c>
      <c r="C862" s="16">
        <v>3694152</v>
      </c>
      <c r="D862" s="400" t="s">
        <v>90</v>
      </c>
      <c r="E862" s="401">
        <v>36646</v>
      </c>
      <c r="F862" s="16" t="s">
        <v>344</v>
      </c>
      <c r="G862" s="400">
        <v>24</v>
      </c>
    </row>
    <row r="863" spans="1:7" x14ac:dyDescent="0.2">
      <c r="A863" s="16" t="s">
        <v>1249</v>
      </c>
      <c r="B863" s="16" t="s">
        <v>579</v>
      </c>
      <c r="C863" s="16">
        <v>3311710</v>
      </c>
      <c r="D863" s="400" t="s">
        <v>90</v>
      </c>
      <c r="E863" s="401">
        <v>34955</v>
      </c>
      <c r="F863" s="16" t="s">
        <v>344</v>
      </c>
      <c r="G863" s="400">
        <v>24</v>
      </c>
    </row>
    <row r="864" spans="1:7" x14ac:dyDescent="0.2">
      <c r="A864" s="16" t="s">
        <v>1250</v>
      </c>
      <c r="B864" s="16" t="s">
        <v>1251</v>
      </c>
      <c r="C864" s="16">
        <v>3209989</v>
      </c>
      <c r="D864" s="400" t="s">
        <v>90</v>
      </c>
      <c r="E864" s="401">
        <v>36928</v>
      </c>
      <c r="F864" s="16" t="s">
        <v>344</v>
      </c>
      <c r="G864" s="400">
        <v>24</v>
      </c>
    </row>
    <row r="865" spans="1:7" x14ac:dyDescent="0.2">
      <c r="A865" s="16" t="s">
        <v>1252</v>
      </c>
      <c r="B865" s="16" t="s">
        <v>850</v>
      </c>
      <c r="C865" s="16">
        <v>3403351</v>
      </c>
      <c r="D865" s="400" t="s">
        <v>90</v>
      </c>
      <c r="E865" s="401">
        <v>23604</v>
      </c>
      <c r="F865" s="16" t="s">
        <v>344</v>
      </c>
      <c r="G865" s="400">
        <v>24</v>
      </c>
    </row>
    <row r="866" spans="1:7" x14ac:dyDescent="0.2">
      <c r="A866" s="16" t="s">
        <v>1253</v>
      </c>
      <c r="B866" s="16" t="s">
        <v>1028</v>
      </c>
      <c r="C866" s="16">
        <v>2829783</v>
      </c>
      <c r="D866" s="400" t="s">
        <v>90</v>
      </c>
      <c r="E866" s="401">
        <v>22019</v>
      </c>
      <c r="F866" s="16" t="s">
        <v>344</v>
      </c>
      <c r="G866" s="400">
        <v>24</v>
      </c>
    </row>
    <row r="867" spans="1:7" x14ac:dyDescent="0.2">
      <c r="A867" s="16" t="s">
        <v>218</v>
      </c>
      <c r="B867" s="16" t="s">
        <v>985</v>
      </c>
      <c r="C867" s="16">
        <v>3371808</v>
      </c>
      <c r="D867" s="400" t="s">
        <v>90</v>
      </c>
      <c r="E867" s="401">
        <v>36655</v>
      </c>
      <c r="F867" s="16" t="s">
        <v>344</v>
      </c>
      <c r="G867" s="400">
        <v>24</v>
      </c>
    </row>
    <row r="868" spans="1:7" x14ac:dyDescent="0.2">
      <c r="A868" s="16" t="s">
        <v>1254</v>
      </c>
      <c r="B868" s="16" t="s">
        <v>1255</v>
      </c>
      <c r="C868" s="16">
        <v>3441021</v>
      </c>
      <c r="D868" s="400" t="s">
        <v>90</v>
      </c>
      <c r="E868" s="401">
        <v>36672</v>
      </c>
      <c r="F868" s="16" t="s">
        <v>344</v>
      </c>
      <c r="G868" s="400">
        <v>24</v>
      </c>
    </row>
    <row r="869" spans="1:7" x14ac:dyDescent="0.2">
      <c r="A869" s="16" t="s">
        <v>1258</v>
      </c>
      <c r="B869" s="16" t="s">
        <v>456</v>
      </c>
      <c r="C869" s="16">
        <v>3142398</v>
      </c>
      <c r="D869" s="400" t="s">
        <v>90</v>
      </c>
      <c r="E869" s="401">
        <v>25248</v>
      </c>
      <c r="F869" s="16" t="s">
        <v>344</v>
      </c>
      <c r="G869" s="400">
        <v>24</v>
      </c>
    </row>
    <row r="870" spans="1:7" x14ac:dyDescent="0.2">
      <c r="A870" s="16" t="s">
        <v>1259</v>
      </c>
      <c r="B870" s="16" t="s">
        <v>213</v>
      </c>
      <c r="C870" s="16">
        <v>3543127</v>
      </c>
      <c r="D870" s="400" t="s">
        <v>90</v>
      </c>
      <c r="E870" s="401">
        <v>37784</v>
      </c>
      <c r="F870" s="16" t="s">
        <v>344</v>
      </c>
      <c r="G870" s="400">
        <v>24</v>
      </c>
    </row>
    <row r="871" spans="1:7" x14ac:dyDescent="0.2">
      <c r="A871" s="16" t="s">
        <v>187</v>
      </c>
      <c r="B871" s="16" t="s">
        <v>225</v>
      </c>
      <c r="C871" s="16">
        <v>3280244</v>
      </c>
      <c r="D871" s="400" t="s">
        <v>90</v>
      </c>
      <c r="E871" s="401">
        <v>36608</v>
      </c>
      <c r="F871" s="16" t="s">
        <v>344</v>
      </c>
      <c r="G871" s="400">
        <v>24</v>
      </c>
    </row>
    <row r="872" spans="1:7" x14ac:dyDescent="0.2">
      <c r="A872" s="16" t="s">
        <v>1260</v>
      </c>
      <c r="B872" s="16" t="s">
        <v>427</v>
      </c>
      <c r="C872" s="16">
        <v>2829788</v>
      </c>
      <c r="D872" s="400" t="s">
        <v>90</v>
      </c>
      <c r="E872" s="401">
        <v>31558</v>
      </c>
      <c r="F872" s="16" t="s">
        <v>344</v>
      </c>
      <c r="G872" s="400">
        <v>24</v>
      </c>
    </row>
    <row r="873" spans="1:7" x14ac:dyDescent="0.2">
      <c r="A873" s="16" t="s">
        <v>227</v>
      </c>
      <c r="B873" s="16" t="s">
        <v>217</v>
      </c>
      <c r="C873" s="16">
        <v>2829790</v>
      </c>
      <c r="D873" s="400" t="s">
        <v>90</v>
      </c>
      <c r="E873" s="401">
        <v>17376</v>
      </c>
      <c r="F873" s="16" t="s">
        <v>344</v>
      </c>
      <c r="G873" s="400">
        <v>24</v>
      </c>
    </row>
    <row r="874" spans="1:7" x14ac:dyDescent="0.2">
      <c r="A874" s="16" t="s">
        <v>198</v>
      </c>
      <c r="B874" s="16" t="s">
        <v>361</v>
      </c>
      <c r="C874" s="16">
        <v>3113551</v>
      </c>
      <c r="D874" s="400" t="s">
        <v>90</v>
      </c>
      <c r="E874" s="401">
        <v>23567</v>
      </c>
      <c r="F874" s="16" t="s">
        <v>344</v>
      </c>
      <c r="G874" s="400">
        <v>24</v>
      </c>
    </row>
    <row r="875" spans="1:7" x14ac:dyDescent="0.2">
      <c r="A875" s="16" t="s">
        <v>1265</v>
      </c>
      <c r="B875" s="16" t="s">
        <v>447</v>
      </c>
      <c r="C875" s="16">
        <v>2992742</v>
      </c>
      <c r="D875" s="400" t="s">
        <v>90</v>
      </c>
      <c r="E875" s="401">
        <v>36100</v>
      </c>
      <c r="F875" s="16" t="s">
        <v>344</v>
      </c>
      <c r="G875" s="400">
        <v>24</v>
      </c>
    </row>
    <row r="876" spans="1:7" x14ac:dyDescent="0.2">
      <c r="A876" s="16" t="s">
        <v>1265</v>
      </c>
      <c r="B876" s="16" t="s">
        <v>131</v>
      </c>
      <c r="C876" s="16">
        <v>3039919</v>
      </c>
      <c r="D876" s="400" t="s">
        <v>90</v>
      </c>
      <c r="E876" s="401">
        <v>36754</v>
      </c>
      <c r="F876" s="16" t="s">
        <v>344</v>
      </c>
      <c r="G876" s="400">
        <v>24</v>
      </c>
    </row>
    <row r="877" spans="1:7" x14ac:dyDescent="0.2">
      <c r="A877" s="16" t="s">
        <v>359</v>
      </c>
      <c r="B877" s="16" t="s">
        <v>1016</v>
      </c>
      <c r="C877" s="16">
        <v>3518478</v>
      </c>
      <c r="D877" s="400" t="s">
        <v>90</v>
      </c>
      <c r="E877" s="401">
        <v>24828</v>
      </c>
      <c r="F877" s="16" t="s">
        <v>344</v>
      </c>
      <c r="G877" s="400">
        <v>24</v>
      </c>
    </row>
    <row r="878" spans="1:7" x14ac:dyDescent="0.2">
      <c r="A878" s="16" t="s">
        <v>1268</v>
      </c>
      <c r="B878" s="16" t="s">
        <v>665</v>
      </c>
      <c r="C878" s="16">
        <v>3144818</v>
      </c>
      <c r="D878" s="400" t="s">
        <v>90</v>
      </c>
      <c r="E878" s="401">
        <v>36887</v>
      </c>
      <c r="F878" s="16" t="s">
        <v>344</v>
      </c>
      <c r="G878" s="400">
        <v>24</v>
      </c>
    </row>
    <row r="879" spans="1:7" x14ac:dyDescent="0.2">
      <c r="A879" s="16" t="s">
        <v>1269</v>
      </c>
      <c r="B879" s="16" t="s">
        <v>1270</v>
      </c>
      <c r="C879" s="16">
        <v>3709847</v>
      </c>
      <c r="D879" s="400" t="s">
        <v>90</v>
      </c>
      <c r="E879" s="401">
        <v>37608</v>
      </c>
      <c r="F879" s="16" t="s">
        <v>344</v>
      </c>
      <c r="G879" s="400">
        <v>24</v>
      </c>
    </row>
    <row r="880" spans="1:7" x14ac:dyDescent="0.2">
      <c r="A880" s="16" t="s">
        <v>1272</v>
      </c>
      <c r="B880" s="16" t="s">
        <v>1273</v>
      </c>
      <c r="C880" s="16">
        <v>3398201</v>
      </c>
      <c r="D880" s="400" t="s">
        <v>90</v>
      </c>
      <c r="E880" s="401">
        <v>34786</v>
      </c>
      <c r="F880" s="16" t="s">
        <v>344</v>
      </c>
      <c r="G880" s="400">
        <v>24</v>
      </c>
    </row>
    <row r="881" spans="1:7" x14ac:dyDescent="0.2">
      <c r="A881" s="16" t="s">
        <v>1274</v>
      </c>
      <c r="B881" s="16" t="s">
        <v>1275</v>
      </c>
      <c r="C881" s="16">
        <v>3403354</v>
      </c>
      <c r="D881" s="400" t="s">
        <v>90</v>
      </c>
      <c r="E881" s="401">
        <v>37819</v>
      </c>
      <c r="F881" s="16" t="s">
        <v>344</v>
      </c>
      <c r="G881" s="400">
        <v>24</v>
      </c>
    </row>
    <row r="882" spans="1:7" x14ac:dyDescent="0.2">
      <c r="A882" s="16" t="s">
        <v>1277</v>
      </c>
      <c r="B882" s="16" t="s">
        <v>1278</v>
      </c>
      <c r="C882" s="16">
        <v>3429532</v>
      </c>
      <c r="D882" s="400" t="s">
        <v>90</v>
      </c>
      <c r="E882" s="401">
        <v>37695</v>
      </c>
      <c r="F882" s="16" t="s">
        <v>344</v>
      </c>
      <c r="G882" s="400">
        <v>24</v>
      </c>
    </row>
    <row r="883" spans="1:7" x14ac:dyDescent="0.2">
      <c r="A883" s="16" t="s">
        <v>1279</v>
      </c>
      <c r="B883" s="16" t="s">
        <v>529</v>
      </c>
      <c r="C883" s="16">
        <v>3132087</v>
      </c>
      <c r="D883" s="400" t="s">
        <v>90</v>
      </c>
      <c r="E883" s="401">
        <v>36850</v>
      </c>
      <c r="F883" s="16" t="s">
        <v>344</v>
      </c>
      <c r="G883" s="400">
        <v>24</v>
      </c>
    </row>
    <row r="884" spans="1:7" x14ac:dyDescent="0.2">
      <c r="A884" s="16" t="s">
        <v>1281</v>
      </c>
      <c r="B884" s="16" t="s">
        <v>131</v>
      </c>
      <c r="C884" s="16">
        <v>3290326</v>
      </c>
      <c r="D884" s="400" t="s">
        <v>90</v>
      </c>
      <c r="E884" s="401">
        <v>29569</v>
      </c>
      <c r="F884" s="16" t="s">
        <v>344</v>
      </c>
      <c r="G884" s="400">
        <v>24</v>
      </c>
    </row>
    <row r="885" spans="1:7" x14ac:dyDescent="0.2">
      <c r="A885" s="16" t="s">
        <v>163</v>
      </c>
      <c r="B885" s="16" t="s">
        <v>665</v>
      </c>
      <c r="C885" s="16">
        <v>3144944</v>
      </c>
      <c r="D885" s="400" t="s">
        <v>90</v>
      </c>
      <c r="E885" s="401">
        <v>37109</v>
      </c>
      <c r="F885" s="16" t="s">
        <v>344</v>
      </c>
      <c r="G885" s="400">
        <v>24</v>
      </c>
    </row>
    <row r="886" spans="1:7" x14ac:dyDescent="0.2">
      <c r="A886" s="16" t="s">
        <v>143</v>
      </c>
      <c r="B886" s="16" t="s">
        <v>704</v>
      </c>
      <c r="C886" s="16">
        <v>3743785</v>
      </c>
      <c r="D886" s="400" t="s">
        <v>90</v>
      </c>
      <c r="E886" s="401">
        <v>37638</v>
      </c>
      <c r="F886" s="16" t="s">
        <v>344</v>
      </c>
      <c r="G886" s="400">
        <v>24</v>
      </c>
    </row>
    <row r="887" spans="1:7" x14ac:dyDescent="0.2">
      <c r="A887" s="16" t="s">
        <v>168</v>
      </c>
      <c r="B887" s="16" t="s">
        <v>405</v>
      </c>
      <c r="C887" s="16">
        <v>3499527</v>
      </c>
      <c r="D887" s="400" t="s">
        <v>90</v>
      </c>
      <c r="E887" s="401">
        <v>37844</v>
      </c>
      <c r="F887" s="16" t="s">
        <v>344</v>
      </c>
      <c r="G887" s="400">
        <v>24</v>
      </c>
    </row>
    <row r="888" spans="1:7" x14ac:dyDescent="0.2">
      <c r="A888" s="16" t="s">
        <v>1282</v>
      </c>
      <c r="B888" s="16" t="s">
        <v>538</v>
      </c>
      <c r="C888" s="16">
        <v>3143836</v>
      </c>
      <c r="D888" s="400" t="s">
        <v>90</v>
      </c>
      <c r="E888" s="401">
        <v>28178</v>
      </c>
      <c r="F888" s="16" t="s">
        <v>344</v>
      </c>
      <c r="G888" s="400">
        <v>24</v>
      </c>
    </row>
    <row r="889" spans="1:7" x14ac:dyDescent="0.2">
      <c r="A889" s="16" t="s">
        <v>1283</v>
      </c>
      <c r="B889" s="16" t="s">
        <v>1284</v>
      </c>
      <c r="C889" s="16">
        <v>3633192</v>
      </c>
      <c r="D889" s="400" t="s">
        <v>90</v>
      </c>
      <c r="E889" s="401">
        <v>30550</v>
      </c>
      <c r="F889" s="16" t="s">
        <v>344</v>
      </c>
      <c r="G889" s="400">
        <v>24</v>
      </c>
    </row>
    <row r="890" spans="1:7" x14ac:dyDescent="0.2">
      <c r="A890" s="16" t="s">
        <v>1286</v>
      </c>
      <c r="B890" s="16" t="s">
        <v>486</v>
      </c>
      <c r="C890" s="16">
        <v>3237246</v>
      </c>
      <c r="D890" s="400" t="s">
        <v>90</v>
      </c>
      <c r="E890" s="401">
        <v>23419</v>
      </c>
      <c r="F890" s="16" t="s">
        <v>344</v>
      </c>
      <c r="G890" s="400">
        <v>24</v>
      </c>
    </row>
    <row r="891" spans="1:7" x14ac:dyDescent="0.2">
      <c r="A891" s="16" t="s">
        <v>1287</v>
      </c>
      <c r="B891" s="16" t="s">
        <v>1002</v>
      </c>
      <c r="C891" s="16">
        <v>3285463</v>
      </c>
      <c r="D891" s="400" t="s">
        <v>90</v>
      </c>
      <c r="E891" s="401">
        <v>36467</v>
      </c>
      <c r="F891" s="16" t="s">
        <v>344</v>
      </c>
      <c r="G891" s="400">
        <v>24</v>
      </c>
    </row>
    <row r="892" spans="1:7" x14ac:dyDescent="0.2">
      <c r="A892" s="16" t="s">
        <v>1288</v>
      </c>
      <c r="B892" s="16" t="s">
        <v>385</v>
      </c>
      <c r="C892" s="16">
        <v>3699428</v>
      </c>
      <c r="D892" s="400" t="s">
        <v>90</v>
      </c>
      <c r="E892" s="401">
        <v>27190</v>
      </c>
      <c r="F892" s="16" t="s">
        <v>344</v>
      </c>
      <c r="G892" s="400">
        <v>24</v>
      </c>
    </row>
    <row r="893" spans="1:7" x14ac:dyDescent="0.2">
      <c r="A893" s="16" t="s">
        <v>166</v>
      </c>
      <c r="B893" s="16" t="s">
        <v>1291</v>
      </c>
      <c r="C893" s="16">
        <v>3288069</v>
      </c>
      <c r="D893" s="400" t="s">
        <v>90</v>
      </c>
      <c r="E893" s="401">
        <v>37324</v>
      </c>
      <c r="F893" s="16" t="s">
        <v>344</v>
      </c>
      <c r="G893" s="400">
        <v>24</v>
      </c>
    </row>
    <row r="894" spans="1:7" x14ac:dyDescent="0.2">
      <c r="A894" s="16" t="s">
        <v>1292</v>
      </c>
      <c r="B894" s="16" t="s">
        <v>131</v>
      </c>
      <c r="C894" s="16">
        <v>3429531</v>
      </c>
      <c r="D894" s="400" t="s">
        <v>90</v>
      </c>
      <c r="E894" s="401">
        <v>37013</v>
      </c>
      <c r="F894" s="16" t="s">
        <v>344</v>
      </c>
      <c r="G894" s="400">
        <v>24</v>
      </c>
    </row>
    <row r="895" spans="1:7" x14ac:dyDescent="0.2">
      <c r="A895" s="16" t="s">
        <v>136</v>
      </c>
      <c r="B895" s="16" t="s">
        <v>850</v>
      </c>
      <c r="C895" s="16">
        <v>2829827</v>
      </c>
      <c r="D895" s="400" t="s">
        <v>90</v>
      </c>
      <c r="E895" s="401">
        <v>33694</v>
      </c>
      <c r="F895" s="16" t="s">
        <v>344</v>
      </c>
      <c r="G895" s="400">
        <v>24</v>
      </c>
    </row>
    <row r="896" spans="1:7" x14ac:dyDescent="0.2">
      <c r="A896" s="16" t="s">
        <v>1295</v>
      </c>
      <c r="B896" s="16" t="s">
        <v>196</v>
      </c>
      <c r="C896" s="16">
        <v>3132095</v>
      </c>
      <c r="D896" s="400" t="s">
        <v>90</v>
      </c>
      <c r="E896" s="401">
        <v>36834</v>
      </c>
      <c r="F896" s="16" t="s">
        <v>344</v>
      </c>
      <c r="G896" s="400">
        <v>24</v>
      </c>
    </row>
    <row r="897" spans="1:7" x14ac:dyDescent="0.2">
      <c r="A897" s="16" t="s">
        <v>1296</v>
      </c>
      <c r="B897" s="16" t="s">
        <v>1297</v>
      </c>
      <c r="C897" s="16">
        <v>3709844</v>
      </c>
      <c r="D897" s="400" t="s">
        <v>90</v>
      </c>
      <c r="E897" s="401">
        <v>37692</v>
      </c>
      <c r="F897" s="16" t="s">
        <v>344</v>
      </c>
      <c r="G897" s="400">
        <v>24</v>
      </c>
    </row>
    <row r="898" spans="1:7" x14ac:dyDescent="0.2">
      <c r="A898" s="16" t="s">
        <v>1300</v>
      </c>
      <c r="B898" s="16" t="s">
        <v>1301</v>
      </c>
      <c r="C898" s="16">
        <v>3254026</v>
      </c>
      <c r="D898" s="400" t="s">
        <v>90</v>
      </c>
      <c r="E898" s="401">
        <v>37426</v>
      </c>
      <c r="F898" s="16" t="s">
        <v>344</v>
      </c>
      <c r="G898" s="400">
        <v>24</v>
      </c>
    </row>
    <row r="899" spans="1:7" x14ac:dyDescent="0.2">
      <c r="A899" s="16" t="s">
        <v>1302</v>
      </c>
      <c r="B899" s="16" t="s">
        <v>543</v>
      </c>
      <c r="C899" s="16">
        <v>3421291</v>
      </c>
      <c r="D899" s="400" t="s">
        <v>90</v>
      </c>
      <c r="E899" s="401">
        <v>37673</v>
      </c>
      <c r="F899" s="16" t="s">
        <v>344</v>
      </c>
      <c r="G899" s="400">
        <v>24</v>
      </c>
    </row>
    <row r="900" spans="1:7" x14ac:dyDescent="0.2">
      <c r="A900" s="16" t="s">
        <v>1304</v>
      </c>
      <c r="B900" s="16" t="s">
        <v>427</v>
      </c>
      <c r="C900" s="16">
        <v>2934223</v>
      </c>
      <c r="D900" s="400" t="s">
        <v>90</v>
      </c>
      <c r="E900" s="401">
        <v>23571</v>
      </c>
      <c r="F900" s="16" t="s">
        <v>344</v>
      </c>
      <c r="G900" s="400">
        <v>24</v>
      </c>
    </row>
    <row r="901" spans="1:7" x14ac:dyDescent="0.2">
      <c r="A901" s="16" t="s">
        <v>134</v>
      </c>
      <c r="B901" s="16" t="s">
        <v>486</v>
      </c>
      <c r="C901" s="16">
        <v>3633191</v>
      </c>
      <c r="D901" s="400" t="s">
        <v>90</v>
      </c>
      <c r="E901" s="401">
        <v>28371</v>
      </c>
      <c r="F901" s="16" t="s">
        <v>344</v>
      </c>
      <c r="G901" s="400">
        <v>24</v>
      </c>
    </row>
    <row r="902" spans="1:7" x14ac:dyDescent="0.2">
      <c r="A902" s="16" t="s">
        <v>134</v>
      </c>
      <c r="B902" s="16" t="s">
        <v>359</v>
      </c>
      <c r="C902" s="16">
        <v>2992244</v>
      </c>
      <c r="D902" s="400" t="s">
        <v>90</v>
      </c>
      <c r="E902" s="401">
        <v>36214</v>
      </c>
      <c r="F902" s="16" t="s">
        <v>344</v>
      </c>
      <c r="G902" s="400">
        <v>24</v>
      </c>
    </row>
    <row r="903" spans="1:7" x14ac:dyDescent="0.2">
      <c r="A903" s="16" t="s">
        <v>1310</v>
      </c>
      <c r="B903" s="16" t="s">
        <v>10</v>
      </c>
      <c r="C903" s="16">
        <v>3543190</v>
      </c>
      <c r="D903" s="400" t="s">
        <v>90</v>
      </c>
      <c r="E903" s="401">
        <v>37571</v>
      </c>
      <c r="F903" s="16" t="s">
        <v>344</v>
      </c>
      <c r="G903" s="400">
        <v>24</v>
      </c>
    </row>
    <row r="904" spans="1:7" x14ac:dyDescent="0.2">
      <c r="A904" t="s">
        <v>1311</v>
      </c>
      <c r="B904" t="s">
        <v>1312</v>
      </c>
      <c r="C904">
        <v>3597518</v>
      </c>
      <c r="D904" s="397" t="s">
        <v>120</v>
      </c>
      <c r="E904" s="399">
        <v>26760</v>
      </c>
      <c r="F904" t="s">
        <v>345</v>
      </c>
      <c r="G904" s="397">
        <v>25</v>
      </c>
    </row>
    <row r="905" spans="1:7" x14ac:dyDescent="0.2">
      <c r="A905" t="s">
        <v>203</v>
      </c>
      <c r="B905" t="s">
        <v>585</v>
      </c>
      <c r="C905">
        <v>2996285</v>
      </c>
      <c r="D905" s="397" t="s">
        <v>120</v>
      </c>
      <c r="E905" s="399">
        <v>27462</v>
      </c>
      <c r="F905" t="s">
        <v>345</v>
      </c>
      <c r="G905" s="397">
        <v>25</v>
      </c>
    </row>
    <row r="906" spans="1:7" x14ac:dyDescent="0.2">
      <c r="A906" t="s">
        <v>219</v>
      </c>
      <c r="B906" t="s">
        <v>1315</v>
      </c>
      <c r="C906">
        <v>3774540</v>
      </c>
      <c r="D906" s="397" t="s">
        <v>120</v>
      </c>
      <c r="E906" s="399">
        <v>37589</v>
      </c>
      <c r="F906" t="s">
        <v>345</v>
      </c>
      <c r="G906" s="397">
        <v>25</v>
      </c>
    </row>
    <row r="907" spans="1:7" x14ac:dyDescent="0.2">
      <c r="A907" t="s">
        <v>356</v>
      </c>
      <c r="B907" t="s">
        <v>671</v>
      </c>
      <c r="C907">
        <v>3282666</v>
      </c>
      <c r="D907" s="397" t="s">
        <v>120</v>
      </c>
      <c r="E907" s="399">
        <v>37540</v>
      </c>
      <c r="F907" t="s">
        <v>345</v>
      </c>
      <c r="G907" s="397">
        <v>25</v>
      </c>
    </row>
    <row r="908" spans="1:7" x14ac:dyDescent="0.2">
      <c r="A908" t="s">
        <v>220</v>
      </c>
      <c r="B908" t="s">
        <v>1320</v>
      </c>
      <c r="C908">
        <v>3742891</v>
      </c>
      <c r="D908" s="397" t="s">
        <v>120</v>
      </c>
      <c r="E908" s="399">
        <v>27029</v>
      </c>
      <c r="F908" t="s">
        <v>345</v>
      </c>
      <c r="G908" s="397">
        <v>25</v>
      </c>
    </row>
    <row r="909" spans="1:7" x14ac:dyDescent="0.2">
      <c r="A909" t="s">
        <v>614</v>
      </c>
      <c r="B909" t="s">
        <v>551</v>
      </c>
      <c r="C909">
        <v>2783497</v>
      </c>
      <c r="D909" s="397" t="s">
        <v>120</v>
      </c>
      <c r="E909" s="399">
        <v>24523</v>
      </c>
      <c r="F909" t="s">
        <v>345</v>
      </c>
      <c r="G909" s="397">
        <v>25</v>
      </c>
    </row>
    <row r="910" spans="1:7" x14ac:dyDescent="0.2">
      <c r="A910" t="s">
        <v>191</v>
      </c>
      <c r="B910" t="s">
        <v>1322</v>
      </c>
      <c r="C910">
        <v>3138611</v>
      </c>
      <c r="D910" s="397" t="s">
        <v>120</v>
      </c>
      <c r="E910" s="399">
        <v>25832</v>
      </c>
      <c r="F910" t="s">
        <v>345</v>
      </c>
      <c r="G910" s="397">
        <v>25</v>
      </c>
    </row>
    <row r="911" spans="1:7" x14ac:dyDescent="0.2">
      <c r="A911" t="s">
        <v>1324</v>
      </c>
      <c r="B911" t="s">
        <v>1325</v>
      </c>
      <c r="C911">
        <v>3708672</v>
      </c>
      <c r="D911" s="397" t="s">
        <v>120</v>
      </c>
      <c r="E911" s="399">
        <v>30479</v>
      </c>
      <c r="F911" t="s">
        <v>345</v>
      </c>
      <c r="G911" s="397">
        <v>25</v>
      </c>
    </row>
    <row r="912" spans="1:7" x14ac:dyDescent="0.2">
      <c r="A912" t="s">
        <v>701</v>
      </c>
      <c r="B912" t="s">
        <v>899</v>
      </c>
      <c r="C912">
        <v>3774533</v>
      </c>
      <c r="D912" s="397" t="s">
        <v>120</v>
      </c>
      <c r="E912" s="399">
        <v>36888</v>
      </c>
      <c r="F912" t="s">
        <v>345</v>
      </c>
      <c r="G912" s="397">
        <v>25</v>
      </c>
    </row>
    <row r="913" spans="1:7" x14ac:dyDescent="0.2">
      <c r="A913" t="s">
        <v>1329</v>
      </c>
      <c r="B913" t="s">
        <v>373</v>
      </c>
      <c r="C913">
        <v>3697085</v>
      </c>
      <c r="D913" s="397" t="s">
        <v>120</v>
      </c>
      <c r="E913" s="399">
        <v>32517</v>
      </c>
      <c r="F913" t="s">
        <v>345</v>
      </c>
      <c r="G913" s="397">
        <v>25</v>
      </c>
    </row>
    <row r="914" spans="1:7" x14ac:dyDescent="0.2">
      <c r="A914" t="s">
        <v>1202</v>
      </c>
      <c r="B914" t="s">
        <v>1331</v>
      </c>
      <c r="C914">
        <v>3698165</v>
      </c>
      <c r="D914" s="397" t="s">
        <v>120</v>
      </c>
      <c r="E914" s="399">
        <v>28542</v>
      </c>
      <c r="F914" t="s">
        <v>345</v>
      </c>
      <c r="G914" s="397">
        <v>25</v>
      </c>
    </row>
    <row r="915" spans="1:7" x14ac:dyDescent="0.2">
      <c r="A915" t="s">
        <v>1334</v>
      </c>
      <c r="B915" t="s">
        <v>498</v>
      </c>
      <c r="C915">
        <v>3763596</v>
      </c>
      <c r="D915" s="397" t="s">
        <v>120</v>
      </c>
      <c r="E915" s="399">
        <v>25987</v>
      </c>
      <c r="F915" t="s">
        <v>345</v>
      </c>
      <c r="G915" s="397">
        <v>25</v>
      </c>
    </row>
    <row r="916" spans="1:7" x14ac:dyDescent="0.2">
      <c r="A916" t="s">
        <v>1336</v>
      </c>
      <c r="B916" t="s">
        <v>887</v>
      </c>
      <c r="C916">
        <v>2809866</v>
      </c>
      <c r="D916" s="397" t="s">
        <v>120</v>
      </c>
      <c r="E916" s="399">
        <v>27480</v>
      </c>
      <c r="F916" t="s">
        <v>345</v>
      </c>
      <c r="G916" s="397">
        <v>25</v>
      </c>
    </row>
    <row r="917" spans="1:7" x14ac:dyDescent="0.2">
      <c r="A917" t="s">
        <v>1336</v>
      </c>
      <c r="B917" t="s">
        <v>682</v>
      </c>
      <c r="C917">
        <v>2916194</v>
      </c>
      <c r="D917" s="397" t="s">
        <v>120</v>
      </c>
      <c r="E917" s="399">
        <v>36500</v>
      </c>
      <c r="F917" t="s">
        <v>345</v>
      </c>
      <c r="G917" s="397">
        <v>25</v>
      </c>
    </row>
    <row r="918" spans="1:7" x14ac:dyDescent="0.2">
      <c r="A918" t="s">
        <v>1338</v>
      </c>
      <c r="B918" t="s">
        <v>598</v>
      </c>
      <c r="C918">
        <v>3755617</v>
      </c>
      <c r="D918" s="397" t="s">
        <v>120</v>
      </c>
      <c r="E918" s="399">
        <v>24046</v>
      </c>
      <c r="F918" t="s">
        <v>345</v>
      </c>
      <c r="G918" s="397">
        <v>25</v>
      </c>
    </row>
    <row r="919" spans="1:7" x14ac:dyDescent="0.2">
      <c r="A919" t="s">
        <v>1339</v>
      </c>
      <c r="B919" t="s">
        <v>491</v>
      </c>
      <c r="C919">
        <v>2810504</v>
      </c>
      <c r="D919" s="397" t="s">
        <v>120</v>
      </c>
      <c r="E919" s="399">
        <v>23335</v>
      </c>
      <c r="F919" t="s">
        <v>345</v>
      </c>
      <c r="G919" s="397">
        <v>25</v>
      </c>
    </row>
    <row r="920" spans="1:7" x14ac:dyDescent="0.2">
      <c r="A920" t="s">
        <v>1340</v>
      </c>
      <c r="B920" t="s">
        <v>469</v>
      </c>
      <c r="C920">
        <v>3230967</v>
      </c>
      <c r="D920" s="397" t="s">
        <v>120</v>
      </c>
      <c r="E920" s="399">
        <v>20323</v>
      </c>
      <c r="F920" t="s">
        <v>345</v>
      </c>
      <c r="G920" s="397">
        <v>25</v>
      </c>
    </row>
    <row r="921" spans="1:7" x14ac:dyDescent="0.2">
      <c r="A921" t="s">
        <v>1341</v>
      </c>
      <c r="B921" t="s">
        <v>491</v>
      </c>
      <c r="C921">
        <v>3589955</v>
      </c>
      <c r="D921" s="397" t="s">
        <v>120</v>
      </c>
      <c r="E921" s="399">
        <v>32636</v>
      </c>
      <c r="F921" t="s">
        <v>345</v>
      </c>
      <c r="G921" s="397">
        <v>25</v>
      </c>
    </row>
    <row r="922" spans="1:7" x14ac:dyDescent="0.2">
      <c r="A922" t="s">
        <v>1342</v>
      </c>
      <c r="B922" t="s">
        <v>675</v>
      </c>
      <c r="C922">
        <v>3002730</v>
      </c>
      <c r="D922" s="397" t="s">
        <v>120</v>
      </c>
      <c r="E922" s="399">
        <v>22732</v>
      </c>
      <c r="F922" t="s">
        <v>345</v>
      </c>
      <c r="G922" s="397">
        <v>25</v>
      </c>
    </row>
    <row r="923" spans="1:7" x14ac:dyDescent="0.2">
      <c r="A923" t="s">
        <v>1347</v>
      </c>
      <c r="B923" t="s">
        <v>165</v>
      </c>
      <c r="C923">
        <v>3094411</v>
      </c>
      <c r="D923" s="397" t="s">
        <v>120</v>
      </c>
      <c r="E923" s="399">
        <v>22200</v>
      </c>
      <c r="F923" t="s">
        <v>345</v>
      </c>
      <c r="G923" s="397">
        <v>25</v>
      </c>
    </row>
    <row r="924" spans="1:7" x14ac:dyDescent="0.2">
      <c r="A924" t="s">
        <v>1350</v>
      </c>
      <c r="B924" t="s">
        <v>1351</v>
      </c>
      <c r="C924">
        <v>3109004</v>
      </c>
      <c r="D924" s="397" t="s">
        <v>120</v>
      </c>
      <c r="E924" s="399">
        <v>18130</v>
      </c>
      <c r="F924" t="s">
        <v>345</v>
      </c>
      <c r="G924" s="397">
        <v>25</v>
      </c>
    </row>
    <row r="925" spans="1:7" x14ac:dyDescent="0.2">
      <c r="A925" t="s">
        <v>1352</v>
      </c>
      <c r="B925" t="s">
        <v>574</v>
      </c>
      <c r="C925">
        <v>3140110</v>
      </c>
      <c r="D925" s="397" t="s">
        <v>120</v>
      </c>
      <c r="E925" s="399">
        <v>37621</v>
      </c>
      <c r="F925" t="s">
        <v>345</v>
      </c>
      <c r="G925" s="397">
        <v>25</v>
      </c>
    </row>
    <row r="926" spans="1:7" x14ac:dyDescent="0.2">
      <c r="A926" t="s">
        <v>1360</v>
      </c>
      <c r="B926" t="s">
        <v>874</v>
      </c>
      <c r="C926">
        <v>2916198</v>
      </c>
      <c r="D926" s="397" t="s">
        <v>120</v>
      </c>
      <c r="E926" s="399">
        <v>36126</v>
      </c>
      <c r="F926" t="s">
        <v>345</v>
      </c>
      <c r="G926" s="397">
        <v>25</v>
      </c>
    </row>
    <row r="927" spans="1:7" x14ac:dyDescent="0.2">
      <c r="A927" t="s">
        <v>1361</v>
      </c>
      <c r="B927" t="s">
        <v>1362</v>
      </c>
      <c r="C927">
        <v>2707350</v>
      </c>
      <c r="D927" s="397" t="s">
        <v>120</v>
      </c>
      <c r="E927" s="399">
        <v>19006</v>
      </c>
      <c r="F927" t="s">
        <v>345</v>
      </c>
      <c r="G927" s="397">
        <v>25</v>
      </c>
    </row>
    <row r="928" spans="1:7" x14ac:dyDescent="0.2">
      <c r="A928" t="s">
        <v>145</v>
      </c>
      <c r="B928" t="s">
        <v>810</v>
      </c>
      <c r="C928">
        <v>3579249</v>
      </c>
      <c r="D928" s="397" t="s">
        <v>120</v>
      </c>
      <c r="E928" s="399">
        <v>30396</v>
      </c>
      <c r="F928" t="s">
        <v>345</v>
      </c>
      <c r="G928" s="397">
        <v>25</v>
      </c>
    </row>
    <row r="929" spans="1:7" x14ac:dyDescent="0.2">
      <c r="A929" t="s">
        <v>145</v>
      </c>
      <c r="B929" t="s">
        <v>472</v>
      </c>
      <c r="C929">
        <v>3447785</v>
      </c>
      <c r="D929" s="397" t="s">
        <v>120</v>
      </c>
      <c r="E929" s="399">
        <v>37606</v>
      </c>
      <c r="F929" t="s">
        <v>345</v>
      </c>
      <c r="G929" s="397">
        <v>25</v>
      </c>
    </row>
    <row r="930" spans="1:7" x14ac:dyDescent="0.2">
      <c r="A930" t="s">
        <v>1363</v>
      </c>
      <c r="B930" t="s">
        <v>775</v>
      </c>
      <c r="C930">
        <v>2953477</v>
      </c>
      <c r="D930" s="397" t="s">
        <v>120</v>
      </c>
      <c r="E930" s="399">
        <v>25779</v>
      </c>
      <c r="F930" t="s">
        <v>345</v>
      </c>
      <c r="G930" s="397">
        <v>25</v>
      </c>
    </row>
    <row r="931" spans="1:7" x14ac:dyDescent="0.2">
      <c r="A931" t="s">
        <v>1365</v>
      </c>
      <c r="B931" t="s">
        <v>1366</v>
      </c>
      <c r="C931">
        <v>3703177</v>
      </c>
      <c r="D931" s="397" t="s">
        <v>120</v>
      </c>
      <c r="E931" s="399">
        <v>37331</v>
      </c>
      <c r="F931" t="s">
        <v>345</v>
      </c>
      <c r="G931" s="397">
        <v>25</v>
      </c>
    </row>
    <row r="932" spans="1:7" x14ac:dyDescent="0.2">
      <c r="A932" t="s">
        <v>1367</v>
      </c>
      <c r="B932" t="s">
        <v>589</v>
      </c>
      <c r="C932">
        <v>3448910</v>
      </c>
      <c r="D932" s="397" t="s">
        <v>120</v>
      </c>
      <c r="E932" s="399">
        <v>37511</v>
      </c>
      <c r="F932" t="s">
        <v>345</v>
      </c>
      <c r="G932" s="397">
        <v>25</v>
      </c>
    </row>
    <row r="933" spans="1:7" x14ac:dyDescent="0.2">
      <c r="A933" t="s">
        <v>1369</v>
      </c>
      <c r="B933" t="s">
        <v>906</v>
      </c>
      <c r="C933">
        <v>2747504</v>
      </c>
      <c r="D933" s="397" t="s">
        <v>120</v>
      </c>
      <c r="E933" s="399">
        <v>34746</v>
      </c>
      <c r="F933" t="s">
        <v>345</v>
      </c>
      <c r="G933" s="397">
        <v>25</v>
      </c>
    </row>
    <row r="934" spans="1:7" x14ac:dyDescent="0.2">
      <c r="A934" t="s">
        <v>1370</v>
      </c>
      <c r="B934" t="s">
        <v>1371</v>
      </c>
      <c r="C934">
        <v>3429219</v>
      </c>
      <c r="D934" s="397" t="s">
        <v>120</v>
      </c>
      <c r="E934" s="399">
        <v>36938</v>
      </c>
      <c r="F934" t="s">
        <v>345</v>
      </c>
      <c r="G934" s="397">
        <v>25</v>
      </c>
    </row>
    <row r="935" spans="1:7" x14ac:dyDescent="0.2">
      <c r="A935" t="s">
        <v>240</v>
      </c>
      <c r="B935" t="s">
        <v>1373</v>
      </c>
      <c r="C935">
        <v>3430017</v>
      </c>
      <c r="D935" s="397" t="s">
        <v>120</v>
      </c>
      <c r="E935" s="399">
        <v>37509</v>
      </c>
      <c r="F935" t="s">
        <v>345</v>
      </c>
      <c r="G935" s="397">
        <v>25</v>
      </c>
    </row>
    <row r="936" spans="1:7" x14ac:dyDescent="0.2">
      <c r="A936" t="s">
        <v>240</v>
      </c>
      <c r="B936" t="s">
        <v>1100</v>
      </c>
      <c r="C936">
        <v>3559756</v>
      </c>
      <c r="D936" s="397" t="s">
        <v>120</v>
      </c>
      <c r="E936" s="399">
        <v>23701</v>
      </c>
      <c r="F936" t="s">
        <v>345</v>
      </c>
      <c r="G936" s="397">
        <v>25</v>
      </c>
    </row>
    <row r="937" spans="1:7" x14ac:dyDescent="0.2">
      <c r="A937" t="s">
        <v>122</v>
      </c>
      <c r="B937" t="s">
        <v>1061</v>
      </c>
      <c r="C937">
        <v>2977129</v>
      </c>
      <c r="D937" s="397" t="s">
        <v>120</v>
      </c>
      <c r="E937" s="399">
        <v>37018</v>
      </c>
      <c r="F937" t="s">
        <v>345</v>
      </c>
      <c r="G937" s="397">
        <v>25</v>
      </c>
    </row>
    <row r="938" spans="1:7" x14ac:dyDescent="0.2">
      <c r="A938" t="s">
        <v>1375</v>
      </c>
      <c r="B938" t="s">
        <v>1376</v>
      </c>
      <c r="C938">
        <v>2734424</v>
      </c>
      <c r="D938" s="397" t="s">
        <v>120</v>
      </c>
      <c r="E938" s="399">
        <v>24858</v>
      </c>
      <c r="F938" t="s">
        <v>345</v>
      </c>
      <c r="G938" s="397">
        <v>25</v>
      </c>
    </row>
    <row r="939" spans="1:7" x14ac:dyDescent="0.2">
      <c r="A939" t="s">
        <v>1381</v>
      </c>
      <c r="B939" t="s">
        <v>667</v>
      </c>
      <c r="C939">
        <v>3699677</v>
      </c>
      <c r="D939" s="397" t="s">
        <v>120</v>
      </c>
      <c r="E939" s="399">
        <v>25307</v>
      </c>
      <c r="F939" t="s">
        <v>345</v>
      </c>
      <c r="G939" s="397">
        <v>25</v>
      </c>
    </row>
    <row r="940" spans="1:7" x14ac:dyDescent="0.2">
      <c r="A940" t="s">
        <v>186</v>
      </c>
      <c r="B940" t="s">
        <v>830</v>
      </c>
      <c r="C940">
        <v>3081323</v>
      </c>
      <c r="D940" s="397" t="s">
        <v>120</v>
      </c>
      <c r="E940" s="399">
        <v>22316</v>
      </c>
      <c r="F940" t="s">
        <v>345</v>
      </c>
      <c r="G940" s="397">
        <v>25</v>
      </c>
    </row>
    <row r="941" spans="1:7" x14ac:dyDescent="0.2">
      <c r="A941" t="s">
        <v>1382</v>
      </c>
      <c r="B941" t="s">
        <v>830</v>
      </c>
      <c r="C941">
        <v>3479997</v>
      </c>
      <c r="D941" s="397" t="s">
        <v>120</v>
      </c>
      <c r="E941" s="399">
        <v>19998</v>
      </c>
      <c r="F941" t="s">
        <v>345</v>
      </c>
      <c r="G941" s="397">
        <v>25</v>
      </c>
    </row>
    <row r="942" spans="1:7" x14ac:dyDescent="0.2">
      <c r="A942" t="s">
        <v>1385</v>
      </c>
      <c r="B942" t="s">
        <v>392</v>
      </c>
      <c r="C942">
        <v>2719952</v>
      </c>
      <c r="D942" s="397" t="s">
        <v>120</v>
      </c>
      <c r="E942" s="399">
        <v>30609</v>
      </c>
      <c r="F942" t="s">
        <v>345</v>
      </c>
      <c r="G942" s="397">
        <v>25</v>
      </c>
    </row>
    <row r="943" spans="1:7" x14ac:dyDescent="0.2">
      <c r="A943" t="s">
        <v>167</v>
      </c>
      <c r="B943" t="s">
        <v>593</v>
      </c>
      <c r="C943">
        <v>3304258</v>
      </c>
      <c r="D943" s="397" t="s">
        <v>120</v>
      </c>
      <c r="E943" s="399">
        <v>19240</v>
      </c>
      <c r="F943" t="s">
        <v>345</v>
      </c>
      <c r="G943" s="397">
        <v>25</v>
      </c>
    </row>
    <row r="944" spans="1:7" x14ac:dyDescent="0.2">
      <c r="A944" t="s">
        <v>167</v>
      </c>
      <c r="B944" t="s">
        <v>1386</v>
      </c>
      <c r="C944">
        <v>3119298</v>
      </c>
      <c r="D944" s="397" t="s">
        <v>120</v>
      </c>
      <c r="E944" s="399">
        <v>36202</v>
      </c>
      <c r="F944" t="s">
        <v>345</v>
      </c>
      <c r="G944" s="397">
        <v>25</v>
      </c>
    </row>
    <row r="945" spans="1:7" x14ac:dyDescent="0.2">
      <c r="A945" t="s">
        <v>1390</v>
      </c>
      <c r="B945" t="s">
        <v>999</v>
      </c>
      <c r="C945">
        <v>2982366</v>
      </c>
      <c r="D945" s="397" t="s">
        <v>120</v>
      </c>
      <c r="E945" s="399">
        <v>26057</v>
      </c>
      <c r="F945" t="s">
        <v>345</v>
      </c>
      <c r="G945" s="397">
        <v>25</v>
      </c>
    </row>
    <row r="946" spans="1:7" x14ac:dyDescent="0.2">
      <c r="A946" t="s">
        <v>1398</v>
      </c>
      <c r="B946" t="s">
        <v>495</v>
      </c>
      <c r="C946">
        <v>3745891</v>
      </c>
      <c r="D946" s="397" t="s">
        <v>120</v>
      </c>
      <c r="E946" s="399">
        <v>33889</v>
      </c>
      <c r="F946" t="s">
        <v>345</v>
      </c>
      <c r="G946" s="397">
        <v>25</v>
      </c>
    </row>
    <row r="947" spans="1:7" x14ac:dyDescent="0.2">
      <c r="A947" t="s">
        <v>1399</v>
      </c>
      <c r="B947" t="s">
        <v>1400</v>
      </c>
      <c r="C947">
        <v>2828067</v>
      </c>
      <c r="D947" s="397" t="s">
        <v>120</v>
      </c>
      <c r="E947" s="399">
        <v>34027</v>
      </c>
      <c r="F947" t="s">
        <v>345</v>
      </c>
      <c r="G947" s="397">
        <v>25</v>
      </c>
    </row>
    <row r="948" spans="1:7" x14ac:dyDescent="0.2">
      <c r="A948" t="s">
        <v>1401</v>
      </c>
      <c r="B948" t="s">
        <v>775</v>
      </c>
      <c r="C948">
        <v>3430014</v>
      </c>
      <c r="D948" s="397" t="s">
        <v>120</v>
      </c>
      <c r="E948" s="399">
        <v>37517</v>
      </c>
      <c r="F948" t="s">
        <v>345</v>
      </c>
      <c r="G948" s="397">
        <v>25</v>
      </c>
    </row>
    <row r="949" spans="1:7" x14ac:dyDescent="0.2">
      <c r="A949" t="s">
        <v>1403</v>
      </c>
      <c r="B949" t="s">
        <v>1404</v>
      </c>
      <c r="C949">
        <v>3515497</v>
      </c>
      <c r="D949" s="397" t="s">
        <v>120</v>
      </c>
      <c r="E949" s="399">
        <v>28030</v>
      </c>
      <c r="F949" t="s">
        <v>345</v>
      </c>
      <c r="G949" s="397">
        <v>25</v>
      </c>
    </row>
    <row r="950" spans="1:7" x14ac:dyDescent="0.2">
      <c r="A950" t="s">
        <v>124</v>
      </c>
      <c r="B950" t="s">
        <v>641</v>
      </c>
      <c r="C950">
        <v>2680408</v>
      </c>
      <c r="D950" s="397" t="s">
        <v>120</v>
      </c>
      <c r="E950" s="399">
        <v>33481</v>
      </c>
      <c r="F950" t="s">
        <v>345</v>
      </c>
      <c r="G950" s="397">
        <v>25</v>
      </c>
    </row>
    <row r="951" spans="1:7" x14ac:dyDescent="0.2">
      <c r="A951" t="s">
        <v>1407</v>
      </c>
      <c r="B951" t="s">
        <v>467</v>
      </c>
      <c r="C951">
        <v>3491055</v>
      </c>
      <c r="D951" s="397" t="s">
        <v>120</v>
      </c>
      <c r="E951" s="399">
        <v>37610</v>
      </c>
      <c r="F951" t="s">
        <v>345</v>
      </c>
      <c r="G951" s="397">
        <v>25</v>
      </c>
    </row>
    <row r="952" spans="1:7" x14ac:dyDescent="0.2">
      <c r="A952" t="s">
        <v>1410</v>
      </c>
      <c r="B952" t="s">
        <v>450</v>
      </c>
      <c r="C952">
        <v>3107716</v>
      </c>
      <c r="D952" s="397" t="s">
        <v>120</v>
      </c>
      <c r="E952" s="399">
        <v>29156</v>
      </c>
      <c r="F952" t="s">
        <v>345</v>
      </c>
      <c r="G952" s="397">
        <v>25</v>
      </c>
    </row>
    <row r="953" spans="1:7" x14ac:dyDescent="0.2">
      <c r="A953" t="s">
        <v>1413</v>
      </c>
      <c r="B953" t="s">
        <v>604</v>
      </c>
      <c r="C953">
        <v>3625646</v>
      </c>
      <c r="D953" s="397" t="s">
        <v>120</v>
      </c>
      <c r="E953" s="399">
        <v>25709</v>
      </c>
      <c r="F953" t="s">
        <v>345</v>
      </c>
      <c r="G953" s="397">
        <v>25</v>
      </c>
    </row>
    <row r="954" spans="1:7" x14ac:dyDescent="0.2">
      <c r="A954" t="s">
        <v>1415</v>
      </c>
      <c r="B954" t="s">
        <v>353</v>
      </c>
      <c r="C954">
        <v>3111672</v>
      </c>
      <c r="D954" s="397" t="s">
        <v>120</v>
      </c>
      <c r="E954" s="399">
        <v>27102</v>
      </c>
      <c r="F954" t="s">
        <v>345</v>
      </c>
      <c r="G954" s="397">
        <v>25</v>
      </c>
    </row>
    <row r="955" spans="1:7" x14ac:dyDescent="0.2">
      <c r="A955" t="s">
        <v>1417</v>
      </c>
      <c r="B955" t="s">
        <v>1418</v>
      </c>
      <c r="C955">
        <v>3632975</v>
      </c>
      <c r="D955" s="397" t="s">
        <v>120</v>
      </c>
      <c r="E955" s="399">
        <v>35712</v>
      </c>
      <c r="F955" t="s">
        <v>345</v>
      </c>
      <c r="G955" s="397">
        <v>25</v>
      </c>
    </row>
    <row r="956" spans="1:7" x14ac:dyDescent="0.2">
      <c r="A956" t="s">
        <v>1422</v>
      </c>
      <c r="B956" t="s">
        <v>1423</v>
      </c>
      <c r="C956">
        <v>3632705</v>
      </c>
      <c r="D956" s="397" t="s">
        <v>120</v>
      </c>
      <c r="E956" s="399">
        <v>26300</v>
      </c>
      <c r="F956" t="s">
        <v>345</v>
      </c>
      <c r="G956" s="397">
        <v>25</v>
      </c>
    </row>
    <row r="957" spans="1:7" x14ac:dyDescent="0.2">
      <c r="A957" t="s">
        <v>1424</v>
      </c>
      <c r="B957" t="s">
        <v>533</v>
      </c>
      <c r="C957">
        <v>3283449</v>
      </c>
      <c r="D957" s="397" t="s">
        <v>120</v>
      </c>
      <c r="E957" s="399">
        <v>37438</v>
      </c>
      <c r="F957" t="s">
        <v>345</v>
      </c>
      <c r="G957" s="397">
        <v>25</v>
      </c>
    </row>
    <row r="958" spans="1:7" x14ac:dyDescent="0.2">
      <c r="A958" t="s">
        <v>1424</v>
      </c>
      <c r="B958" t="s">
        <v>1418</v>
      </c>
      <c r="C958">
        <v>3349690</v>
      </c>
      <c r="D958" s="397" t="s">
        <v>120</v>
      </c>
      <c r="E958" s="399">
        <v>25053</v>
      </c>
      <c r="F958" t="s">
        <v>345</v>
      </c>
      <c r="G958" s="397">
        <v>25</v>
      </c>
    </row>
    <row r="959" spans="1:7" x14ac:dyDescent="0.2">
      <c r="A959" t="s">
        <v>217</v>
      </c>
      <c r="B959" t="s">
        <v>1427</v>
      </c>
      <c r="C959">
        <v>3281800</v>
      </c>
      <c r="D959" s="397" t="s">
        <v>120</v>
      </c>
      <c r="E959" s="399">
        <v>26413</v>
      </c>
      <c r="F959" t="s">
        <v>345</v>
      </c>
      <c r="G959" s="397">
        <v>25</v>
      </c>
    </row>
    <row r="960" spans="1:7" x14ac:dyDescent="0.2">
      <c r="A960" t="s">
        <v>1428</v>
      </c>
      <c r="B960" t="s">
        <v>551</v>
      </c>
      <c r="C960">
        <v>3604151</v>
      </c>
      <c r="D960" s="397" t="s">
        <v>120</v>
      </c>
      <c r="E960" s="399">
        <v>25462</v>
      </c>
      <c r="F960" t="s">
        <v>345</v>
      </c>
      <c r="G960" s="397">
        <v>25</v>
      </c>
    </row>
    <row r="961" spans="1:7" x14ac:dyDescent="0.2">
      <c r="A961" t="s">
        <v>1428</v>
      </c>
      <c r="B961" t="s">
        <v>363</v>
      </c>
      <c r="C961">
        <v>3140111</v>
      </c>
      <c r="D961" s="397" t="s">
        <v>120</v>
      </c>
      <c r="E961" s="399">
        <v>37657</v>
      </c>
      <c r="F961" t="s">
        <v>345</v>
      </c>
      <c r="G961" s="397">
        <v>25</v>
      </c>
    </row>
    <row r="962" spans="1:7" x14ac:dyDescent="0.2">
      <c r="A962" t="s">
        <v>241</v>
      </c>
      <c r="B962" t="s">
        <v>1429</v>
      </c>
      <c r="C962">
        <v>3766614</v>
      </c>
      <c r="D962" s="397" t="s">
        <v>120</v>
      </c>
      <c r="E962" s="399">
        <v>26891</v>
      </c>
      <c r="F962" t="s">
        <v>345</v>
      </c>
      <c r="G962" s="397">
        <v>25</v>
      </c>
    </row>
    <row r="963" spans="1:7" x14ac:dyDescent="0.2">
      <c r="A963" t="s">
        <v>195</v>
      </c>
      <c r="B963" t="s">
        <v>1290</v>
      </c>
      <c r="C963">
        <v>2747560</v>
      </c>
      <c r="D963" s="397" t="s">
        <v>120</v>
      </c>
      <c r="E963" s="399">
        <v>34118</v>
      </c>
      <c r="F963" t="s">
        <v>345</v>
      </c>
      <c r="G963" s="397">
        <v>25</v>
      </c>
    </row>
    <row r="964" spans="1:7" x14ac:dyDescent="0.2">
      <c r="A964" t="s">
        <v>207</v>
      </c>
      <c r="B964" t="s">
        <v>419</v>
      </c>
      <c r="C964">
        <v>3305370</v>
      </c>
      <c r="D964" s="397" t="s">
        <v>120</v>
      </c>
      <c r="E964" s="399">
        <v>37335</v>
      </c>
      <c r="F964" t="s">
        <v>345</v>
      </c>
      <c r="G964" s="397">
        <v>25</v>
      </c>
    </row>
    <row r="965" spans="1:7" x14ac:dyDescent="0.2">
      <c r="A965" t="s">
        <v>135</v>
      </c>
      <c r="B965" t="s">
        <v>667</v>
      </c>
      <c r="C965">
        <v>3739646</v>
      </c>
      <c r="D965" s="397" t="s">
        <v>120</v>
      </c>
      <c r="E965" s="399">
        <v>25935</v>
      </c>
      <c r="F965" t="s">
        <v>345</v>
      </c>
      <c r="G965" s="397">
        <v>25</v>
      </c>
    </row>
    <row r="966" spans="1:7" x14ac:dyDescent="0.2">
      <c r="A966" t="s">
        <v>4</v>
      </c>
      <c r="B966" t="s">
        <v>1434</v>
      </c>
      <c r="C966">
        <v>3270687</v>
      </c>
      <c r="D966" s="397" t="s">
        <v>120</v>
      </c>
      <c r="E966" s="399">
        <v>29452</v>
      </c>
      <c r="F966" t="s">
        <v>345</v>
      </c>
      <c r="G966" s="397">
        <v>25</v>
      </c>
    </row>
    <row r="967" spans="1:7" x14ac:dyDescent="0.2">
      <c r="A967" t="s">
        <v>1437</v>
      </c>
      <c r="B967" t="s">
        <v>493</v>
      </c>
      <c r="C967">
        <v>3755123</v>
      </c>
      <c r="D967" s="397" t="s">
        <v>120</v>
      </c>
      <c r="E967" s="399">
        <v>26619</v>
      </c>
      <c r="F967" t="s">
        <v>345</v>
      </c>
      <c r="G967" s="397">
        <v>25</v>
      </c>
    </row>
    <row r="968" spans="1:7" x14ac:dyDescent="0.2">
      <c r="A968" t="s">
        <v>1438</v>
      </c>
      <c r="B968" t="s">
        <v>1439</v>
      </c>
      <c r="C968">
        <v>3379573</v>
      </c>
      <c r="D968" s="397" t="s">
        <v>120</v>
      </c>
      <c r="E968" s="399">
        <v>35640</v>
      </c>
      <c r="F968" t="s">
        <v>345</v>
      </c>
      <c r="G968" s="397">
        <v>25</v>
      </c>
    </row>
    <row r="969" spans="1:7" x14ac:dyDescent="0.2">
      <c r="A969" t="s">
        <v>462</v>
      </c>
      <c r="B969" t="s">
        <v>1442</v>
      </c>
      <c r="C969">
        <v>3462731</v>
      </c>
      <c r="D969" s="397" t="s">
        <v>120</v>
      </c>
      <c r="E969" s="399">
        <v>21448</v>
      </c>
      <c r="F969" t="s">
        <v>345</v>
      </c>
      <c r="G969" s="397">
        <v>25</v>
      </c>
    </row>
    <row r="970" spans="1:7" x14ac:dyDescent="0.2">
      <c r="A970" t="s">
        <v>1445</v>
      </c>
      <c r="B970" t="s">
        <v>1446</v>
      </c>
      <c r="C970">
        <v>3582069</v>
      </c>
      <c r="D970" s="397" t="s">
        <v>120</v>
      </c>
      <c r="E970" s="399">
        <v>25275</v>
      </c>
      <c r="F970" t="s">
        <v>345</v>
      </c>
      <c r="G970" s="397">
        <v>25</v>
      </c>
    </row>
    <row r="971" spans="1:7" x14ac:dyDescent="0.2">
      <c r="A971" t="s">
        <v>1449</v>
      </c>
      <c r="B971" t="s">
        <v>1450</v>
      </c>
      <c r="C971">
        <v>2867006</v>
      </c>
      <c r="D971" s="397" t="s">
        <v>120</v>
      </c>
      <c r="E971" s="399">
        <v>26214</v>
      </c>
      <c r="F971" t="s">
        <v>345</v>
      </c>
      <c r="G971" s="397">
        <v>25</v>
      </c>
    </row>
    <row r="972" spans="1:7" x14ac:dyDescent="0.2">
      <c r="A972" t="s">
        <v>250</v>
      </c>
      <c r="B972" t="s">
        <v>1442</v>
      </c>
      <c r="C972">
        <v>3695073</v>
      </c>
      <c r="D972" s="397" t="s">
        <v>120</v>
      </c>
      <c r="E972" s="399">
        <v>14434</v>
      </c>
      <c r="F972" t="s">
        <v>345</v>
      </c>
      <c r="G972" s="397">
        <v>25</v>
      </c>
    </row>
    <row r="973" spans="1:7" x14ac:dyDescent="0.2">
      <c r="A973" t="s">
        <v>251</v>
      </c>
      <c r="B973" t="s">
        <v>531</v>
      </c>
      <c r="C973">
        <v>3708778</v>
      </c>
      <c r="D973" s="397" t="s">
        <v>120</v>
      </c>
      <c r="E973" s="399">
        <v>31742</v>
      </c>
      <c r="F973" t="s">
        <v>345</v>
      </c>
      <c r="G973" s="397">
        <v>25</v>
      </c>
    </row>
    <row r="974" spans="1:7" x14ac:dyDescent="0.2">
      <c r="A974" t="s">
        <v>1451</v>
      </c>
      <c r="B974" t="s">
        <v>1452</v>
      </c>
      <c r="C974">
        <v>3283024</v>
      </c>
      <c r="D974" s="397" t="s">
        <v>120</v>
      </c>
      <c r="E974" s="399">
        <v>36940</v>
      </c>
      <c r="F974" t="s">
        <v>345</v>
      </c>
      <c r="G974" s="397">
        <v>25</v>
      </c>
    </row>
    <row r="975" spans="1:7" x14ac:dyDescent="0.2">
      <c r="A975" t="s">
        <v>197</v>
      </c>
      <c r="B975" t="s">
        <v>1453</v>
      </c>
      <c r="C975">
        <v>3140116</v>
      </c>
      <c r="D975" s="397" t="s">
        <v>120</v>
      </c>
      <c r="E975" s="399">
        <v>37238</v>
      </c>
      <c r="F975" t="s">
        <v>345</v>
      </c>
      <c r="G975" s="397">
        <v>25</v>
      </c>
    </row>
    <row r="976" spans="1:7" x14ac:dyDescent="0.2">
      <c r="A976" t="s">
        <v>1455</v>
      </c>
      <c r="B976" t="s">
        <v>369</v>
      </c>
      <c r="C976">
        <v>2761190</v>
      </c>
      <c r="D976" s="397" t="s">
        <v>120</v>
      </c>
      <c r="E976" s="399">
        <v>24575</v>
      </c>
      <c r="F976" t="s">
        <v>345</v>
      </c>
      <c r="G976" s="397">
        <v>25</v>
      </c>
    </row>
    <row r="977" spans="1:7" x14ac:dyDescent="0.2">
      <c r="A977" t="s">
        <v>1105</v>
      </c>
      <c r="B977" t="s">
        <v>598</v>
      </c>
      <c r="C977">
        <v>3745684</v>
      </c>
      <c r="D977" s="397" t="s">
        <v>120</v>
      </c>
      <c r="E977" s="399">
        <v>22219</v>
      </c>
      <c r="F977" t="s">
        <v>345</v>
      </c>
      <c r="G977" s="397">
        <v>25</v>
      </c>
    </row>
    <row r="978" spans="1:7" x14ac:dyDescent="0.2">
      <c r="A978" t="s">
        <v>481</v>
      </c>
      <c r="B978" t="s">
        <v>444</v>
      </c>
      <c r="C978">
        <v>2747521</v>
      </c>
      <c r="D978" s="397" t="s">
        <v>120</v>
      </c>
      <c r="E978" s="399">
        <v>34603</v>
      </c>
      <c r="F978" t="s">
        <v>345</v>
      </c>
      <c r="G978" s="397">
        <v>25</v>
      </c>
    </row>
    <row r="979" spans="1:7" x14ac:dyDescent="0.2">
      <c r="A979" t="s">
        <v>153</v>
      </c>
      <c r="B979" t="s">
        <v>551</v>
      </c>
      <c r="C979">
        <v>3656516</v>
      </c>
      <c r="D979" s="397" t="s">
        <v>120</v>
      </c>
      <c r="E979" s="399">
        <v>28066</v>
      </c>
      <c r="F979" t="s">
        <v>345</v>
      </c>
      <c r="G979" s="397">
        <v>25</v>
      </c>
    </row>
    <row r="980" spans="1:7" x14ac:dyDescent="0.2">
      <c r="A980" t="s">
        <v>772</v>
      </c>
      <c r="B980" t="s">
        <v>622</v>
      </c>
      <c r="C980">
        <v>2815870</v>
      </c>
      <c r="D980" s="397" t="s">
        <v>120</v>
      </c>
      <c r="E980" s="399">
        <v>21665</v>
      </c>
      <c r="F980" t="s">
        <v>345</v>
      </c>
      <c r="G980" s="397">
        <v>25</v>
      </c>
    </row>
    <row r="981" spans="1:7" x14ac:dyDescent="0.2">
      <c r="A981" t="s">
        <v>150</v>
      </c>
      <c r="B981" t="s">
        <v>1459</v>
      </c>
      <c r="C981">
        <v>3362043</v>
      </c>
      <c r="D981" s="397" t="s">
        <v>120</v>
      </c>
      <c r="E981" s="399">
        <v>28368</v>
      </c>
      <c r="F981" t="s">
        <v>345</v>
      </c>
      <c r="G981" s="397">
        <v>25</v>
      </c>
    </row>
    <row r="982" spans="1:7" x14ac:dyDescent="0.2">
      <c r="A982" t="s">
        <v>1460</v>
      </c>
      <c r="B982" t="s">
        <v>1461</v>
      </c>
      <c r="C982">
        <v>2759251</v>
      </c>
      <c r="D982" s="397" t="s">
        <v>120</v>
      </c>
      <c r="E982" s="399">
        <v>25806</v>
      </c>
      <c r="F982" t="s">
        <v>345</v>
      </c>
      <c r="G982" s="397">
        <v>25</v>
      </c>
    </row>
    <row r="983" spans="1:7" x14ac:dyDescent="0.2">
      <c r="A983" t="s">
        <v>208</v>
      </c>
      <c r="B983" t="s">
        <v>718</v>
      </c>
      <c r="C983">
        <v>3526733</v>
      </c>
      <c r="D983" s="397" t="s">
        <v>120</v>
      </c>
      <c r="E983" s="399">
        <v>37527</v>
      </c>
      <c r="F983" t="s">
        <v>345</v>
      </c>
      <c r="G983" s="397">
        <v>25</v>
      </c>
    </row>
    <row r="984" spans="1:7" x14ac:dyDescent="0.2">
      <c r="A984" t="s">
        <v>1463</v>
      </c>
      <c r="B984" t="s">
        <v>1464</v>
      </c>
      <c r="C984">
        <v>3135073</v>
      </c>
      <c r="D984" s="397" t="s">
        <v>120</v>
      </c>
      <c r="E984" s="399">
        <v>21828</v>
      </c>
      <c r="F984" t="s">
        <v>345</v>
      </c>
      <c r="G984" s="397">
        <v>25</v>
      </c>
    </row>
    <row r="985" spans="1:7" x14ac:dyDescent="0.2">
      <c r="A985" t="s">
        <v>572</v>
      </c>
      <c r="B985" t="s">
        <v>1465</v>
      </c>
      <c r="C985">
        <v>3738356</v>
      </c>
      <c r="D985" s="397" t="s">
        <v>120</v>
      </c>
      <c r="E985" s="399">
        <v>30367</v>
      </c>
      <c r="F985" t="s">
        <v>345</v>
      </c>
      <c r="G985" s="397">
        <v>25</v>
      </c>
    </row>
    <row r="986" spans="1:7" x14ac:dyDescent="0.2">
      <c r="A986" t="s">
        <v>1467</v>
      </c>
      <c r="B986" t="s">
        <v>1468</v>
      </c>
      <c r="C986">
        <v>3115427</v>
      </c>
      <c r="D986" s="397" t="s">
        <v>120</v>
      </c>
      <c r="E986" s="399">
        <v>27436</v>
      </c>
      <c r="F986" t="s">
        <v>345</v>
      </c>
      <c r="G986" s="397">
        <v>25</v>
      </c>
    </row>
    <row r="987" spans="1:7" x14ac:dyDescent="0.2">
      <c r="A987" t="s">
        <v>278</v>
      </c>
      <c r="B987" t="s">
        <v>1474</v>
      </c>
      <c r="C987">
        <v>3283458</v>
      </c>
      <c r="D987" s="397" t="s">
        <v>120</v>
      </c>
      <c r="E987" s="399">
        <v>37468</v>
      </c>
      <c r="F987" t="s">
        <v>345</v>
      </c>
      <c r="G987" s="397">
        <v>25</v>
      </c>
    </row>
    <row r="988" spans="1:7" x14ac:dyDescent="0.2">
      <c r="A988" t="s">
        <v>278</v>
      </c>
      <c r="B988" t="s">
        <v>1475</v>
      </c>
      <c r="C988">
        <v>3556830</v>
      </c>
      <c r="D988" s="397" t="s">
        <v>120</v>
      </c>
      <c r="E988" s="399">
        <v>26051</v>
      </c>
      <c r="F988" t="s">
        <v>345</v>
      </c>
      <c r="G988" s="397">
        <v>25</v>
      </c>
    </row>
    <row r="989" spans="1:7" x14ac:dyDescent="0.2">
      <c r="A989" t="s">
        <v>1477</v>
      </c>
      <c r="B989" t="s">
        <v>585</v>
      </c>
      <c r="C989">
        <v>3077178</v>
      </c>
      <c r="D989" s="397" t="s">
        <v>120</v>
      </c>
      <c r="E989" s="399">
        <v>36432</v>
      </c>
      <c r="F989" t="s">
        <v>345</v>
      </c>
      <c r="G989" s="397">
        <v>25</v>
      </c>
    </row>
    <row r="990" spans="1:7" x14ac:dyDescent="0.2">
      <c r="A990" t="s">
        <v>1478</v>
      </c>
      <c r="B990" t="s">
        <v>943</v>
      </c>
      <c r="C990">
        <v>3632976</v>
      </c>
      <c r="D990" s="397" t="s">
        <v>120</v>
      </c>
      <c r="E990" s="399">
        <v>36293</v>
      </c>
      <c r="F990" t="s">
        <v>345</v>
      </c>
      <c r="G990" s="397">
        <v>25</v>
      </c>
    </row>
    <row r="991" spans="1:7" x14ac:dyDescent="0.2">
      <c r="A991" t="s">
        <v>1479</v>
      </c>
      <c r="B991" t="s">
        <v>470</v>
      </c>
      <c r="C991">
        <v>3756596</v>
      </c>
      <c r="D991" s="397" t="s">
        <v>120</v>
      </c>
      <c r="E991" s="399">
        <v>31146</v>
      </c>
      <c r="F991" t="s">
        <v>345</v>
      </c>
      <c r="G991" s="397">
        <v>25</v>
      </c>
    </row>
    <row r="992" spans="1:7" x14ac:dyDescent="0.2">
      <c r="A992" t="s">
        <v>1487</v>
      </c>
      <c r="B992" t="s">
        <v>1488</v>
      </c>
      <c r="C992">
        <v>3740944</v>
      </c>
      <c r="D992" s="397" t="s">
        <v>120</v>
      </c>
      <c r="E992" s="399">
        <v>20794</v>
      </c>
      <c r="F992" t="s">
        <v>345</v>
      </c>
      <c r="G992" s="397">
        <v>25</v>
      </c>
    </row>
    <row r="993" spans="1:7" x14ac:dyDescent="0.2">
      <c r="A993" t="s">
        <v>1490</v>
      </c>
      <c r="B993" t="s">
        <v>392</v>
      </c>
      <c r="C993">
        <v>2914759</v>
      </c>
      <c r="D993" s="397" t="s">
        <v>120</v>
      </c>
      <c r="E993" s="399">
        <v>34655</v>
      </c>
      <c r="F993" t="s">
        <v>345</v>
      </c>
      <c r="G993" s="397">
        <v>25</v>
      </c>
    </row>
    <row r="994" spans="1:7" x14ac:dyDescent="0.2">
      <c r="A994" t="s">
        <v>1492</v>
      </c>
      <c r="B994" t="s">
        <v>1493</v>
      </c>
      <c r="C994">
        <v>3582067</v>
      </c>
      <c r="D994" s="397" t="s">
        <v>120</v>
      </c>
      <c r="E994" s="399">
        <v>27031</v>
      </c>
      <c r="F994" t="s">
        <v>345</v>
      </c>
      <c r="G994" s="397">
        <v>25</v>
      </c>
    </row>
    <row r="995" spans="1:7" x14ac:dyDescent="0.2">
      <c r="A995" t="s">
        <v>1494</v>
      </c>
      <c r="B995" t="s">
        <v>1495</v>
      </c>
      <c r="C995">
        <v>3485746</v>
      </c>
      <c r="D995" s="397" t="s">
        <v>120</v>
      </c>
      <c r="E995" s="399">
        <v>21987</v>
      </c>
      <c r="F995" t="s">
        <v>345</v>
      </c>
      <c r="G995" s="397">
        <v>25</v>
      </c>
    </row>
    <row r="996" spans="1:7" x14ac:dyDescent="0.2">
      <c r="A996" t="s">
        <v>1496</v>
      </c>
      <c r="B996" t="s">
        <v>1497</v>
      </c>
      <c r="C996">
        <v>3574424</v>
      </c>
      <c r="D996" s="397" t="s">
        <v>120</v>
      </c>
      <c r="E996" s="399">
        <v>24630</v>
      </c>
      <c r="F996" t="s">
        <v>345</v>
      </c>
      <c r="G996" s="397">
        <v>25</v>
      </c>
    </row>
    <row r="997" spans="1:7" x14ac:dyDescent="0.2">
      <c r="A997" t="s">
        <v>1498</v>
      </c>
      <c r="B997" t="s">
        <v>1499</v>
      </c>
      <c r="C997">
        <v>3700460</v>
      </c>
      <c r="D997" s="397" t="s">
        <v>120</v>
      </c>
      <c r="E997" s="399">
        <v>36715</v>
      </c>
      <c r="F997" t="s">
        <v>345</v>
      </c>
      <c r="G997" s="397">
        <v>25</v>
      </c>
    </row>
    <row r="998" spans="1:7" x14ac:dyDescent="0.2">
      <c r="A998" t="s">
        <v>1503</v>
      </c>
      <c r="B998" t="s">
        <v>1427</v>
      </c>
      <c r="C998">
        <v>3140113</v>
      </c>
      <c r="D998" s="397" t="s">
        <v>120</v>
      </c>
      <c r="E998" s="399">
        <v>37512</v>
      </c>
      <c r="F998" t="s">
        <v>345</v>
      </c>
      <c r="G998" s="397">
        <v>25</v>
      </c>
    </row>
    <row r="999" spans="1:7" x14ac:dyDescent="0.2">
      <c r="A999" t="s">
        <v>1505</v>
      </c>
      <c r="B999" t="s">
        <v>1506</v>
      </c>
      <c r="C999">
        <v>3756918</v>
      </c>
      <c r="D999" s="397" t="s">
        <v>120</v>
      </c>
      <c r="E999" s="399">
        <v>27418</v>
      </c>
      <c r="F999" t="s">
        <v>345</v>
      </c>
      <c r="G999" s="397">
        <v>25</v>
      </c>
    </row>
    <row r="1000" spans="1:7" x14ac:dyDescent="0.2">
      <c r="A1000" t="s">
        <v>1507</v>
      </c>
      <c r="B1000" t="s">
        <v>1205</v>
      </c>
      <c r="C1000">
        <v>3534040</v>
      </c>
      <c r="D1000" s="397" t="s">
        <v>120</v>
      </c>
      <c r="E1000" s="399">
        <v>37469</v>
      </c>
      <c r="F1000" t="s">
        <v>345</v>
      </c>
      <c r="G1000" s="397">
        <v>25</v>
      </c>
    </row>
    <row r="1001" spans="1:7" x14ac:dyDescent="0.2">
      <c r="A1001" t="s">
        <v>1508</v>
      </c>
      <c r="B1001" t="s">
        <v>1509</v>
      </c>
      <c r="C1001">
        <v>2815904</v>
      </c>
      <c r="D1001" s="397" t="s">
        <v>120</v>
      </c>
      <c r="E1001" s="399">
        <v>27172</v>
      </c>
      <c r="F1001" t="s">
        <v>345</v>
      </c>
      <c r="G1001" s="397">
        <v>25</v>
      </c>
    </row>
    <row r="1002" spans="1:7" x14ac:dyDescent="0.2">
      <c r="A1002" t="s">
        <v>1511</v>
      </c>
      <c r="B1002" t="s">
        <v>1513</v>
      </c>
      <c r="C1002">
        <v>3079488</v>
      </c>
      <c r="D1002" s="397" t="s">
        <v>120</v>
      </c>
      <c r="E1002" s="399">
        <v>37137</v>
      </c>
      <c r="F1002" t="s">
        <v>345</v>
      </c>
      <c r="G1002" s="397">
        <v>25</v>
      </c>
    </row>
    <row r="1003" spans="1:7" x14ac:dyDescent="0.2">
      <c r="A1003" t="s">
        <v>971</v>
      </c>
      <c r="B1003" t="s">
        <v>363</v>
      </c>
      <c r="C1003">
        <v>3283450</v>
      </c>
      <c r="D1003" s="397" t="s">
        <v>120</v>
      </c>
      <c r="E1003" s="399">
        <v>37157</v>
      </c>
      <c r="F1003" t="s">
        <v>345</v>
      </c>
      <c r="G1003" s="397">
        <v>25</v>
      </c>
    </row>
    <row r="1004" spans="1:7" x14ac:dyDescent="0.2">
      <c r="A1004" t="s">
        <v>1517</v>
      </c>
      <c r="B1004" t="s">
        <v>1513</v>
      </c>
      <c r="C1004">
        <v>3774510</v>
      </c>
      <c r="D1004" s="397" t="s">
        <v>120</v>
      </c>
      <c r="E1004" s="399">
        <v>37327</v>
      </c>
      <c r="F1004" t="s">
        <v>345</v>
      </c>
      <c r="G1004" s="397">
        <v>25</v>
      </c>
    </row>
    <row r="1005" spans="1:7" x14ac:dyDescent="0.2">
      <c r="A1005" t="s">
        <v>537</v>
      </c>
      <c r="B1005" t="s">
        <v>512</v>
      </c>
      <c r="C1005">
        <v>3430070</v>
      </c>
      <c r="D1005" s="397" t="s">
        <v>120</v>
      </c>
      <c r="E1005" s="399">
        <v>37664</v>
      </c>
      <c r="F1005" t="s">
        <v>345</v>
      </c>
      <c r="G1005" s="397">
        <v>25</v>
      </c>
    </row>
    <row r="1006" spans="1:7" x14ac:dyDescent="0.2">
      <c r="A1006" t="s">
        <v>1520</v>
      </c>
      <c r="B1006" t="s">
        <v>491</v>
      </c>
      <c r="C1006">
        <v>2815889</v>
      </c>
      <c r="D1006" s="397" t="s">
        <v>120</v>
      </c>
      <c r="E1006" s="399">
        <v>25367</v>
      </c>
      <c r="F1006" t="s">
        <v>345</v>
      </c>
      <c r="G1006" s="397">
        <v>25</v>
      </c>
    </row>
    <row r="1007" spans="1:7" x14ac:dyDescent="0.2">
      <c r="A1007" t="s">
        <v>19</v>
      </c>
      <c r="B1007" t="s">
        <v>682</v>
      </c>
      <c r="C1007">
        <v>3485754</v>
      </c>
      <c r="D1007" s="397" t="s">
        <v>120</v>
      </c>
      <c r="E1007" s="399">
        <v>30530</v>
      </c>
      <c r="F1007" t="s">
        <v>345</v>
      </c>
      <c r="G1007" s="397">
        <v>25</v>
      </c>
    </row>
    <row r="1008" spans="1:7" x14ac:dyDescent="0.2">
      <c r="A1008" t="s">
        <v>1521</v>
      </c>
      <c r="B1008" t="s">
        <v>1522</v>
      </c>
      <c r="C1008">
        <v>3742017</v>
      </c>
      <c r="D1008" s="397" t="s">
        <v>120</v>
      </c>
      <c r="E1008" s="399">
        <v>30856</v>
      </c>
      <c r="F1008" t="s">
        <v>345</v>
      </c>
      <c r="G1008" s="397">
        <v>25</v>
      </c>
    </row>
    <row r="1009" spans="1:7" x14ac:dyDescent="0.2">
      <c r="A1009" t="s">
        <v>1524</v>
      </c>
      <c r="B1009" t="s">
        <v>1525</v>
      </c>
      <c r="C1009">
        <v>3742031</v>
      </c>
      <c r="D1009" s="397" t="s">
        <v>120</v>
      </c>
      <c r="E1009" s="399">
        <v>21755</v>
      </c>
      <c r="F1009" t="s">
        <v>345</v>
      </c>
      <c r="G1009" s="397">
        <v>25</v>
      </c>
    </row>
    <row r="1010" spans="1:7" x14ac:dyDescent="0.2">
      <c r="A1010" t="s">
        <v>1526</v>
      </c>
      <c r="B1010" t="s">
        <v>887</v>
      </c>
      <c r="C1010">
        <v>3502979</v>
      </c>
      <c r="D1010" s="397" t="s">
        <v>120</v>
      </c>
      <c r="E1010" s="399">
        <v>28184</v>
      </c>
      <c r="F1010" t="s">
        <v>345</v>
      </c>
      <c r="G1010" s="397">
        <v>25</v>
      </c>
    </row>
    <row r="1011" spans="1:7" x14ac:dyDescent="0.2">
      <c r="A1011" t="s">
        <v>1527</v>
      </c>
      <c r="B1011" t="s">
        <v>830</v>
      </c>
      <c r="C1011">
        <v>3632706</v>
      </c>
      <c r="D1011" s="397" t="s">
        <v>120</v>
      </c>
      <c r="E1011" s="399">
        <v>30265</v>
      </c>
      <c r="F1011" t="s">
        <v>345</v>
      </c>
      <c r="G1011" s="397">
        <v>25</v>
      </c>
    </row>
    <row r="1012" spans="1:7" x14ac:dyDescent="0.2">
      <c r="A1012" t="s">
        <v>190</v>
      </c>
      <c r="B1012" t="s">
        <v>1100</v>
      </c>
      <c r="C1012">
        <v>3447790</v>
      </c>
      <c r="D1012" s="397" t="s">
        <v>120</v>
      </c>
      <c r="E1012" s="399">
        <v>25824</v>
      </c>
      <c r="F1012" t="s">
        <v>345</v>
      </c>
      <c r="G1012" s="397">
        <v>25</v>
      </c>
    </row>
    <row r="1013" spans="1:7" x14ac:dyDescent="0.2">
      <c r="A1013" t="s">
        <v>1529</v>
      </c>
      <c r="B1013" t="s">
        <v>371</v>
      </c>
      <c r="C1013">
        <v>3575478</v>
      </c>
      <c r="D1013" s="397" t="s">
        <v>120</v>
      </c>
      <c r="E1013" s="399">
        <v>37418</v>
      </c>
      <c r="F1013" t="s">
        <v>345</v>
      </c>
      <c r="G1013" s="397">
        <v>25</v>
      </c>
    </row>
    <row r="1014" spans="1:7" x14ac:dyDescent="0.2">
      <c r="A1014" t="s">
        <v>1532</v>
      </c>
      <c r="B1014" t="s">
        <v>1533</v>
      </c>
      <c r="C1014">
        <v>3740947</v>
      </c>
      <c r="D1014" s="397" t="s">
        <v>120</v>
      </c>
      <c r="E1014" s="399">
        <v>23981</v>
      </c>
      <c r="F1014" t="s">
        <v>345</v>
      </c>
      <c r="G1014" s="397">
        <v>25</v>
      </c>
    </row>
    <row r="1015" spans="1:7" x14ac:dyDescent="0.2">
      <c r="A1015" t="s">
        <v>233</v>
      </c>
      <c r="B1015" t="s">
        <v>1536</v>
      </c>
      <c r="C1015">
        <v>2993338</v>
      </c>
      <c r="D1015" s="397" t="s">
        <v>120</v>
      </c>
      <c r="E1015" s="399">
        <v>34951</v>
      </c>
      <c r="F1015" t="s">
        <v>345</v>
      </c>
      <c r="G1015" s="397">
        <v>25</v>
      </c>
    </row>
    <row r="1016" spans="1:7" x14ac:dyDescent="0.2">
      <c r="A1016" t="s">
        <v>253</v>
      </c>
      <c r="B1016" t="s">
        <v>1537</v>
      </c>
      <c r="C1016">
        <v>3783152</v>
      </c>
      <c r="D1016" s="397" t="s">
        <v>120</v>
      </c>
      <c r="E1016" s="399">
        <v>37639</v>
      </c>
      <c r="F1016" t="s">
        <v>345</v>
      </c>
      <c r="G1016" s="397">
        <v>25</v>
      </c>
    </row>
    <row r="1017" spans="1:7" x14ac:dyDescent="0.2">
      <c r="A1017" t="s">
        <v>1538</v>
      </c>
      <c r="B1017" t="s">
        <v>363</v>
      </c>
      <c r="C1017">
        <v>3502983</v>
      </c>
      <c r="D1017" s="397" t="s">
        <v>120</v>
      </c>
      <c r="E1017" s="399">
        <v>28076</v>
      </c>
      <c r="F1017" t="s">
        <v>345</v>
      </c>
      <c r="G1017" s="397">
        <v>25</v>
      </c>
    </row>
    <row r="1018" spans="1:7" x14ac:dyDescent="0.2">
      <c r="A1018" t="s">
        <v>1541</v>
      </c>
      <c r="B1018" t="s">
        <v>604</v>
      </c>
      <c r="C1018">
        <v>3502982</v>
      </c>
      <c r="D1018" s="397" t="s">
        <v>120</v>
      </c>
      <c r="E1018" s="399">
        <v>26782</v>
      </c>
      <c r="F1018" t="s">
        <v>345</v>
      </c>
      <c r="G1018" s="397">
        <v>25</v>
      </c>
    </row>
    <row r="1019" spans="1:7" x14ac:dyDescent="0.2">
      <c r="A1019" t="s">
        <v>1542</v>
      </c>
      <c r="B1019" t="s">
        <v>1543</v>
      </c>
      <c r="C1019">
        <v>3754281</v>
      </c>
      <c r="D1019" s="397" t="s">
        <v>120</v>
      </c>
      <c r="E1019" s="399">
        <v>25755</v>
      </c>
      <c r="F1019" t="s">
        <v>345</v>
      </c>
      <c r="G1019" s="397">
        <v>25</v>
      </c>
    </row>
    <row r="1020" spans="1:7" x14ac:dyDescent="0.2">
      <c r="A1020" t="s">
        <v>1545</v>
      </c>
      <c r="B1020" t="s">
        <v>1303</v>
      </c>
      <c r="C1020">
        <v>3581953</v>
      </c>
      <c r="D1020" s="397" t="s">
        <v>120</v>
      </c>
      <c r="E1020" s="399">
        <v>37805</v>
      </c>
      <c r="F1020" t="s">
        <v>345</v>
      </c>
      <c r="G1020" s="397">
        <v>25</v>
      </c>
    </row>
    <row r="1021" spans="1:7" x14ac:dyDescent="0.2">
      <c r="A1021" t="s">
        <v>268</v>
      </c>
      <c r="B1021" t="s">
        <v>373</v>
      </c>
      <c r="C1021">
        <v>3379575</v>
      </c>
      <c r="D1021" s="397" t="s">
        <v>120</v>
      </c>
      <c r="E1021" s="399">
        <v>35173</v>
      </c>
      <c r="F1021" t="s">
        <v>345</v>
      </c>
      <c r="G1021" s="397">
        <v>25</v>
      </c>
    </row>
    <row r="1022" spans="1:7" x14ac:dyDescent="0.2">
      <c r="A1022" t="s">
        <v>1548</v>
      </c>
      <c r="B1022" t="s">
        <v>1549</v>
      </c>
      <c r="C1022">
        <v>3755612</v>
      </c>
      <c r="D1022" s="397" t="s">
        <v>120</v>
      </c>
      <c r="E1022" s="399">
        <v>25708</v>
      </c>
      <c r="F1022" t="s">
        <v>345</v>
      </c>
      <c r="G1022" s="397">
        <v>25</v>
      </c>
    </row>
    <row r="1023" spans="1:7" x14ac:dyDescent="0.2">
      <c r="A1023" t="s">
        <v>129</v>
      </c>
      <c r="B1023" t="s">
        <v>655</v>
      </c>
      <c r="C1023">
        <v>3559958</v>
      </c>
      <c r="D1023" s="397" t="s">
        <v>120</v>
      </c>
      <c r="E1023" s="399">
        <v>26407</v>
      </c>
      <c r="F1023" t="s">
        <v>345</v>
      </c>
      <c r="G1023" s="397">
        <v>25</v>
      </c>
    </row>
    <row r="1024" spans="1:7" x14ac:dyDescent="0.2">
      <c r="A1024" t="s">
        <v>990</v>
      </c>
      <c r="B1024" t="s">
        <v>1550</v>
      </c>
      <c r="C1024">
        <v>3742019</v>
      </c>
      <c r="D1024" s="397" t="s">
        <v>120</v>
      </c>
      <c r="E1024" s="399">
        <v>21748</v>
      </c>
      <c r="F1024" t="s">
        <v>345</v>
      </c>
      <c r="G1024" s="397">
        <v>25</v>
      </c>
    </row>
    <row r="1025" spans="1:7" x14ac:dyDescent="0.2">
      <c r="A1025" t="s">
        <v>1551</v>
      </c>
      <c r="B1025" t="s">
        <v>1552</v>
      </c>
      <c r="C1025">
        <v>3183115</v>
      </c>
      <c r="D1025" s="397" t="s">
        <v>120</v>
      </c>
      <c r="E1025" s="399">
        <v>23443</v>
      </c>
      <c r="F1025" t="s">
        <v>345</v>
      </c>
      <c r="G1025" s="397">
        <v>25</v>
      </c>
    </row>
    <row r="1026" spans="1:7" x14ac:dyDescent="0.2">
      <c r="A1026" t="s">
        <v>143</v>
      </c>
      <c r="B1026" t="s">
        <v>887</v>
      </c>
      <c r="C1026">
        <v>3755618</v>
      </c>
      <c r="D1026" s="397" t="s">
        <v>120</v>
      </c>
      <c r="E1026" s="399">
        <v>27559</v>
      </c>
      <c r="F1026" t="s">
        <v>345</v>
      </c>
      <c r="G1026" s="397">
        <v>25</v>
      </c>
    </row>
    <row r="1027" spans="1:7" x14ac:dyDescent="0.2">
      <c r="A1027" t="s">
        <v>1558</v>
      </c>
      <c r="B1027" t="s">
        <v>935</v>
      </c>
      <c r="C1027">
        <v>3757879</v>
      </c>
      <c r="D1027" s="397" t="s">
        <v>120</v>
      </c>
      <c r="E1027" s="399">
        <v>34596</v>
      </c>
      <c r="F1027" t="s">
        <v>345</v>
      </c>
      <c r="G1027" s="397">
        <v>25</v>
      </c>
    </row>
    <row r="1028" spans="1:7" x14ac:dyDescent="0.2">
      <c r="A1028" t="s">
        <v>1558</v>
      </c>
      <c r="B1028" t="s">
        <v>533</v>
      </c>
      <c r="C1028">
        <v>2815898</v>
      </c>
      <c r="D1028" s="397" t="s">
        <v>120</v>
      </c>
      <c r="E1028" s="399">
        <v>24094</v>
      </c>
      <c r="F1028" t="s">
        <v>345</v>
      </c>
      <c r="G1028" s="397">
        <v>25</v>
      </c>
    </row>
    <row r="1029" spans="1:7" x14ac:dyDescent="0.2">
      <c r="A1029" t="s">
        <v>1560</v>
      </c>
      <c r="B1029" t="s">
        <v>1561</v>
      </c>
      <c r="C1029">
        <v>3764277</v>
      </c>
      <c r="D1029" s="397" t="s">
        <v>120</v>
      </c>
      <c r="E1029" s="399">
        <v>31895</v>
      </c>
      <c r="F1029" t="s">
        <v>345</v>
      </c>
      <c r="G1029" s="397">
        <v>25</v>
      </c>
    </row>
    <row r="1030" spans="1:7" x14ac:dyDescent="0.2">
      <c r="A1030" t="s">
        <v>1564</v>
      </c>
      <c r="B1030" t="s">
        <v>1565</v>
      </c>
      <c r="C1030">
        <v>3491337</v>
      </c>
      <c r="D1030" s="397" t="s">
        <v>120</v>
      </c>
      <c r="E1030" s="399">
        <v>37672</v>
      </c>
      <c r="F1030" t="s">
        <v>345</v>
      </c>
      <c r="G1030" s="397">
        <v>25</v>
      </c>
    </row>
    <row r="1031" spans="1:7" x14ac:dyDescent="0.2">
      <c r="A1031" t="s">
        <v>1566</v>
      </c>
      <c r="B1031" t="s">
        <v>775</v>
      </c>
      <c r="C1031">
        <v>2816544</v>
      </c>
      <c r="D1031" s="397" t="s">
        <v>120</v>
      </c>
      <c r="E1031" s="399">
        <v>19066</v>
      </c>
      <c r="F1031" t="s">
        <v>345</v>
      </c>
      <c r="G1031" s="397">
        <v>25</v>
      </c>
    </row>
    <row r="1032" spans="1:7" x14ac:dyDescent="0.2">
      <c r="A1032" t="s">
        <v>1567</v>
      </c>
      <c r="B1032" t="s">
        <v>1568</v>
      </c>
      <c r="C1032">
        <v>3611387</v>
      </c>
      <c r="D1032" s="397" t="s">
        <v>120</v>
      </c>
      <c r="E1032" s="399">
        <v>30831</v>
      </c>
      <c r="F1032" t="s">
        <v>345</v>
      </c>
      <c r="G1032" s="397">
        <v>25</v>
      </c>
    </row>
    <row r="1033" spans="1:7" x14ac:dyDescent="0.2">
      <c r="A1033" t="s">
        <v>1005</v>
      </c>
      <c r="B1033" t="s">
        <v>1570</v>
      </c>
      <c r="C1033">
        <v>3140117</v>
      </c>
      <c r="D1033" s="397" t="s">
        <v>120</v>
      </c>
      <c r="E1033" s="399">
        <v>37254</v>
      </c>
      <c r="F1033" t="s">
        <v>345</v>
      </c>
      <c r="G1033" s="397">
        <v>25</v>
      </c>
    </row>
    <row r="1034" spans="1:7" x14ac:dyDescent="0.2">
      <c r="A1034" t="s">
        <v>1005</v>
      </c>
      <c r="B1034" t="s">
        <v>380</v>
      </c>
      <c r="C1034">
        <v>3140311</v>
      </c>
      <c r="D1034" s="397" t="s">
        <v>120</v>
      </c>
      <c r="E1034" s="399">
        <v>36563</v>
      </c>
      <c r="F1034" t="s">
        <v>345</v>
      </c>
      <c r="G1034" s="397">
        <v>25</v>
      </c>
    </row>
    <row r="1035" spans="1:7" x14ac:dyDescent="0.2">
      <c r="A1035" t="s">
        <v>140</v>
      </c>
      <c r="B1035" t="s">
        <v>1162</v>
      </c>
      <c r="C1035">
        <v>3631830</v>
      </c>
      <c r="D1035" s="397" t="s">
        <v>120</v>
      </c>
      <c r="E1035" s="399">
        <v>26121</v>
      </c>
      <c r="F1035" t="s">
        <v>345</v>
      </c>
      <c r="G1035" s="397">
        <v>25</v>
      </c>
    </row>
    <row r="1036" spans="1:7" x14ac:dyDescent="0.2">
      <c r="A1036" t="s">
        <v>140</v>
      </c>
      <c r="B1036" t="s">
        <v>392</v>
      </c>
      <c r="C1036">
        <v>3283451</v>
      </c>
      <c r="D1036" s="397" t="s">
        <v>120</v>
      </c>
      <c r="E1036" s="399">
        <v>37242</v>
      </c>
      <c r="F1036" t="s">
        <v>345</v>
      </c>
      <c r="G1036" s="397">
        <v>25</v>
      </c>
    </row>
    <row r="1037" spans="1:7" x14ac:dyDescent="0.2">
      <c r="A1037" t="s">
        <v>140</v>
      </c>
      <c r="B1037" t="s">
        <v>1461</v>
      </c>
      <c r="C1037">
        <v>3094676</v>
      </c>
      <c r="D1037" s="397" t="s">
        <v>120</v>
      </c>
      <c r="E1037" s="399">
        <v>24498</v>
      </c>
      <c r="F1037" t="s">
        <v>345</v>
      </c>
      <c r="G1037" s="397">
        <v>25</v>
      </c>
    </row>
    <row r="1038" spans="1:7" x14ac:dyDescent="0.2">
      <c r="A1038" t="s">
        <v>1575</v>
      </c>
      <c r="B1038" t="s">
        <v>1100</v>
      </c>
      <c r="C1038">
        <v>3304259</v>
      </c>
      <c r="D1038" s="397" t="s">
        <v>120</v>
      </c>
      <c r="E1038" s="399">
        <v>24712</v>
      </c>
      <c r="F1038" t="s">
        <v>345</v>
      </c>
      <c r="G1038" s="397">
        <v>25</v>
      </c>
    </row>
    <row r="1039" spans="1:7" x14ac:dyDescent="0.2">
      <c r="A1039" t="s">
        <v>1576</v>
      </c>
      <c r="B1039" t="s">
        <v>977</v>
      </c>
      <c r="C1039">
        <v>3146011</v>
      </c>
      <c r="D1039" s="397" t="s">
        <v>120</v>
      </c>
      <c r="E1039" s="399">
        <v>21938</v>
      </c>
      <c r="F1039" t="s">
        <v>345</v>
      </c>
      <c r="G1039" s="397">
        <v>25</v>
      </c>
    </row>
    <row r="1040" spans="1:7" x14ac:dyDescent="0.2">
      <c r="A1040" t="s">
        <v>245</v>
      </c>
      <c r="B1040" t="s">
        <v>790</v>
      </c>
      <c r="C1040">
        <v>3740949</v>
      </c>
      <c r="D1040" s="397" t="s">
        <v>120</v>
      </c>
      <c r="E1040" s="399">
        <v>25619</v>
      </c>
      <c r="F1040" t="s">
        <v>345</v>
      </c>
      <c r="G1040" s="397">
        <v>25</v>
      </c>
    </row>
    <row r="1041" spans="1:7" x14ac:dyDescent="0.2">
      <c r="A1041" t="s">
        <v>131</v>
      </c>
      <c r="B1041" t="s">
        <v>954</v>
      </c>
      <c r="C1041">
        <v>3575470</v>
      </c>
      <c r="D1041" s="397" t="s">
        <v>120</v>
      </c>
      <c r="E1041" s="399">
        <v>37189</v>
      </c>
      <c r="F1041" t="s">
        <v>345</v>
      </c>
      <c r="G1041" s="397">
        <v>25</v>
      </c>
    </row>
    <row r="1042" spans="1:7" x14ac:dyDescent="0.2">
      <c r="A1042" t="s">
        <v>1586</v>
      </c>
      <c r="B1042" t="s">
        <v>1587</v>
      </c>
      <c r="C1042">
        <v>3754391</v>
      </c>
      <c r="D1042" s="397" t="s">
        <v>120</v>
      </c>
      <c r="E1042" s="399">
        <v>28552</v>
      </c>
      <c r="F1042" t="s">
        <v>345</v>
      </c>
      <c r="G1042" s="397">
        <v>25</v>
      </c>
    </row>
    <row r="1043" spans="1:7" x14ac:dyDescent="0.2">
      <c r="A1043" t="s">
        <v>1300</v>
      </c>
      <c r="B1043" t="s">
        <v>491</v>
      </c>
      <c r="C1043">
        <v>3740950</v>
      </c>
      <c r="D1043" s="397" t="s">
        <v>120</v>
      </c>
      <c r="E1043" s="399">
        <v>31590</v>
      </c>
      <c r="F1043" t="s">
        <v>345</v>
      </c>
      <c r="G1043" s="397">
        <v>25</v>
      </c>
    </row>
    <row r="1044" spans="1:7" x14ac:dyDescent="0.2">
      <c r="A1044" t="s">
        <v>1588</v>
      </c>
      <c r="B1044" t="s">
        <v>887</v>
      </c>
      <c r="C1044">
        <v>2998535</v>
      </c>
      <c r="D1044" s="397" t="s">
        <v>120</v>
      </c>
      <c r="E1044" s="399">
        <v>25534</v>
      </c>
      <c r="F1044" t="s">
        <v>345</v>
      </c>
      <c r="G1044" s="397">
        <v>25</v>
      </c>
    </row>
    <row r="1045" spans="1:7" x14ac:dyDescent="0.2">
      <c r="A1045" t="s">
        <v>1031</v>
      </c>
      <c r="B1045" t="s">
        <v>1590</v>
      </c>
      <c r="C1045">
        <v>2815916</v>
      </c>
      <c r="D1045" s="397" t="s">
        <v>120</v>
      </c>
      <c r="E1045" s="399">
        <v>28333</v>
      </c>
      <c r="F1045" t="s">
        <v>345</v>
      </c>
      <c r="G1045" s="397">
        <v>25</v>
      </c>
    </row>
    <row r="1046" spans="1:7" x14ac:dyDescent="0.2">
      <c r="A1046" t="s">
        <v>149</v>
      </c>
      <c r="B1046" t="s">
        <v>533</v>
      </c>
      <c r="C1046">
        <v>2993129</v>
      </c>
      <c r="D1046" s="397" t="s">
        <v>120</v>
      </c>
      <c r="E1046" s="399">
        <v>28319</v>
      </c>
      <c r="F1046" t="s">
        <v>345</v>
      </c>
      <c r="G1046" s="397">
        <v>25</v>
      </c>
    </row>
    <row r="1047" spans="1:7" x14ac:dyDescent="0.2">
      <c r="A1047" t="s">
        <v>149</v>
      </c>
      <c r="B1047" t="s">
        <v>1591</v>
      </c>
      <c r="C1047">
        <v>3140320</v>
      </c>
      <c r="D1047" s="397" t="s">
        <v>120</v>
      </c>
      <c r="E1047" s="399">
        <v>37251</v>
      </c>
      <c r="F1047" t="s">
        <v>345</v>
      </c>
      <c r="G1047" s="397">
        <v>25</v>
      </c>
    </row>
    <row r="1048" spans="1:7" x14ac:dyDescent="0.2">
      <c r="A1048" t="s">
        <v>1592</v>
      </c>
      <c r="B1048" t="s">
        <v>650</v>
      </c>
      <c r="C1048">
        <v>3742889</v>
      </c>
      <c r="D1048" s="397" t="s">
        <v>120</v>
      </c>
      <c r="E1048" s="399">
        <v>32857</v>
      </c>
      <c r="F1048" t="s">
        <v>345</v>
      </c>
      <c r="G1048" s="397">
        <v>25</v>
      </c>
    </row>
    <row r="1049" spans="1:7" x14ac:dyDescent="0.2">
      <c r="A1049" t="s">
        <v>157</v>
      </c>
      <c r="B1049" t="s">
        <v>491</v>
      </c>
      <c r="C1049">
        <v>3002793</v>
      </c>
      <c r="D1049" s="397" t="s">
        <v>120</v>
      </c>
      <c r="E1049" s="399">
        <v>26725</v>
      </c>
      <c r="F1049" t="s">
        <v>345</v>
      </c>
      <c r="G1049" s="397">
        <v>25</v>
      </c>
    </row>
    <row r="1050" spans="1:7" x14ac:dyDescent="0.2">
      <c r="A1050" t="s">
        <v>269</v>
      </c>
      <c r="B1050" t="s">
        <v>1565</v>
      </c>
      <c r="C1050">
        <v>2815917</v>
      </c>
      <c r="D1050" s="397" t="s">
        <v>120</v>
      </c>
      <c r="E1050" s="399">
        <v>22196</v>
      </c>
      <c r="F1050" t="s">
        <v>345</v>
      </c>
      <c r="G1050" s="397">
        <v>25</v>
      </c>
    </row>
    <row r="1051" spans="1:7" x14ac:dyDescent="0.2">
      <c r="A1051" t="s">
        <v>1600</v>
      </c>
      <c r="B1051" t="s">
        <v>999</v>
      </c>
      <c r="C1051">
        <v>2909374</v>
      </c>
      <c r="D1051" s="397" t="s">
        <v>120</v>
      </c>
      <c r="E1051" s="399">
        <v>27550</v>
      </c>
      <c r="F1051" t="s">
        <v>345</v>
      </c>
      <c r="G1051" s="397">
        <v>25</v>
      </c>
    </row>
    <row r="1052" spans="1:7" x14ac:dyDescent="0.2">
      <c r="A1052" t="s">
        <v>1603</v>
      </c>
      <c r="B1052" t="s">
        <v>585</v>
      </c>
      <c r="C1052">
        <v>3311703</v>
      </c>
      <c r="D1052" s="397" t="s">
        <v>120</v>
      </c>
      <c r="E1052" s="399">
        <v>37596</v>
      </c>
      <c r="F1052" t="s">
        <v>345</v>
      </c>
      <c r="G1052" s="397">
        <v>25</v>
      </c>
    </row>
    <row r="1053" spans="1:7" x14ac:dyDescent="0.2">
      <c r="A1053" t="s">
        <v>256</v>
      </c>
      <c r="B1053" t="s">
        <v>469</v>
      </c>
      <c r="C1053">
        <v>3519905</v>
      </c>
      <c r="D1053" s="397" t="s">
        <v>120</v>
      </c>
      <c r="E1053" s="399">
        <v>29822</v>
      </c>
      <c r="F1053" t="s">
        <v>345</v>
      </c>
      <c r="G1053" s="397">
        <v>25</v>
      </c>
    </row>
    <row r="1054" spans="1:7" x14ac:dyDescent="0.2">
      <c r="A1054" t="s">
        <v>134</v>
      </c>
      <c r="B1054" t="s">
        <v>871</v>
      </c>
      <c r="C1054">
        <v>3430004</v>
      </c>
      <c r="D1054" s="397" t="s">
        <v>120</v>
      </c>
      <c r="E1054" s="399">
        <v>37664</v>
      </c>
      <c r="F1054" t="s">
        <v>345</v>
      </c>
      <c r="G1054" s="397">
        <v>25</v>
      </c>
    </row>
    <row r="1055" spans="1:7" x14ac:dyDescent="0.2">
      <c r="A1055" t="s">
        <v>134</v>
      </c>
      <c r="B1055" t="s">
        <v>1240</v>
      </c>
      <c r="C1055">
        <v>3384872</v>
      </c>
      <c r="D1055" s="397" t="s">
        <v>120</v>
      </c>
      <c r="E1055" s="399">
        <v>26376</v>
      </c>
      <c r="F1055" t="s">
        <v>345</v>
      </c>
      <c r="G1055" s="397">
        <v>25</v>
      </c>
    </row>
    <row r="1056" spans="1:7" x14ac:dyDescent="0.2">
      <c r="A1056" t="s">
        <v>3</v>
      </c>
      <c r="B1056" t="s">
        <v>1604</v>
      </c>
      <c r="C1056">
        <v>3224029</v>
      </c>
      <c r="D1056" s="397" t="s">
        <v>120</v>
      </c>
      <c r="E1056" s="399">
        <v>36787</v>
      </c>
      <c r="F1056" t="s">
        <v>345</v>
      </c>
      <c r="G1056" s="397">
        <v>25</v>
      </c>
    </row>
    <row r="1057" spans="1:7" x14ac:dyDescent="0.2">
      <c r="A1057" t="s">
        <v>1608</v>
      </c>
      <c r="B1057" t="s">
        <v>963</v>
      </c>
      <c r="C1057">
        <v>3283519</v>
      </c>
      <c r="D1057" s="397" t="s">
        <v>120</v>
      </c>
      <c r="E1057" s="399">
        <v>37469</v>
      </c>
      <c r="F1057" t="s">
        <v>345</v>
      </c>
      <c r="G1057" s="397">
        <v>25</v>
      </c>
    </row>
    <row r="1058" spans="1:7" x14ac:dyDescent="0.2">
      <c r="A1058" t="s">
        <v>144</v>
      </c>
      <c r="B1058" t="s">
        <v>775</v>
      </c>
      <c r="C1058">
        <v>2815921</v>
      </c>
      <c r="D1058" s="397" t="s">
        <v>120</v>
      </c>
      <c r="E1058" s="399">
        <v>23119</v>
      </c>
      <c r="F1058" t="s">
        <v>345</v>
      </c>
      <c r="G1058" s="397">
        <v>25</v>
      </c>
    </row>
    <row r="1059" spans="1:7" x14ac:dyDescent="0.2">
      <c r="A1059" t="s">
        <v>144</v>
      </c>
      <c r="B1059" t="s">
        <v>1155</v>
      </c>
      <c r="C1059">
        <v>3573911</v>
      </c>
      <c r="D1059" s="397" t="s">
        <v>120</v>
      </c>
      <c r="E1059" s="399">
        <v>37469</v>
      </c>
      <c r="F1059" t="s">
        <v>345</v>
      </c>
      <c r="G1059" s="397">
        <v>25</v>
      </c>
    </row>
    <row r="1060" spans="1:7" x14ac:dyDescent="0.2">
      <c r="A1060" t="s">
        <v>1610</v>
      </c>
      <c r="B1060" t="s">
        <v>1611</v>
      </c>
      <c r="C1060">
        <v>2996288</v>
      </c>
      <c r="D1060" s="397" t="s">
        <v>120</v>
      </c>
      <c r="E1060" s="399">
        <v>21809</v>
      </c>
      <c r="F1060" t="s">
        <v>345</v>
      </c>
      <c r="G1060" s="397">
        <v>25</v>
      </c>
    </row>
    <row r="1061" spans="1:7" x14ac:dyDescent="0.2">
      <c r="A1061" t="s">
        <v>203</v>
      </c>
      <c r="B1061" t="s">
        <v>231</v>
      </c>
      <c r="C1061">
        <v>3626535</v>
      </c>
      <c r="D1061" s="397" t="s">
        <v>90</v>
      </c>
      <c r="E1061" s="399">
        <v>37771</v>
      </c>
      <c r="F1061" t="s">
        <v>345</v>
      </c>
      <c r="G1061" s="397">
        <v>25</v>
      </c>
    </row>
    <row r="1062" spans="1:7" x14ac:dyDescent="0.2">
      <c r="A1062" t="s">
        <v>1313</v>
      </c>
      <c r="B1062" t="s">
        <v>1314</v>
      </c>
      <c r="C1062">
        <v>3463367</v>
      </c>
      <c r="D1062" s="397" t="s">
        <v>90</v>
      </c>
      <c r="E1062" s="399">
        <v>26255</v>
      </c>
      <c r="F1062" t="s">
        <v>345</v>
      </c>
      <c r="G1062" s="397">
        <v>25</v>
      </c>
    </row>
    <row r="1063" spans="1:7" x14ac:dyDescent="0.2">
      <c r="A1063" t="s">
        <v>1316</v>
      </c>
      <c r="B1063" t="s">
        <v>1317</v>
      </c>
      <c r="C1063">
        <v>2954476</v>
      </c>
      <c r="D1063" s="397" t="s">
        <v>90</v>
      </c>
      <c r="E1063" s="399">
        <v>36103</v>
      </c>
      <c r="F1063" t="s">
        <v>345</v>
      </c>
      <c r="G1063" s="397">
        <v>25</v>
      </c>
    </row>
    <row r="1064" spans="1:7" x14ac:dyDescent="0.2">
      <c r="A1064" t="s">
        <v>1318</v>
      </c>
      <c r="B1064" t="s">
        <v>639</v>
      </c>
      <c r="C1064">
        <v>3575481</v>
      </c>
      <c r="D1064" s="397" t="s">
        <v>90</v>
      </c>
      <c r="E1064" s="399">
        <v>37237</v>
      </c>
      <c r="F1064" t="s">
        <v>345</v>
      </c>
      <c r="G1064" s="397">
        <v>25</v>
      </c>
    </row>
    <row r="1065" spans="1:7" x14ac:dyDescent="0.2">
      <c r="A1065" t="s">
        <v>1319</v>
      </c>
      <c r="B1065" t="s">
        <v>578</v>
      </c>
      <c r="C1065">
        <v>3556832</v>
      </c>
      <c r="D1065" s="397" t="s">
        <v>90</v>
      </c>
      <c r="E1065" s="399">
        <v>25100</v>
      </c>
      <c r="F1065" t="s">
        <v>345</v>
      </c>
      <c r="G1065" s="397">
        <v>25</v>
      </c>
    </row>
    <row r="1066" spans="1:7" x14ac:dyDescent="0.2">
      <c r="A1066" t="s">
        <v>1319</v>
      </c>
      <c r="B1066" t="s">
        <v>487</v>
      </c>
      <c r="C1066">
        <v>3381923</v>
      </c>
      <c r="D1066" s="397" t="s">
        <v>90</v>
      </c>
      <c r="E1066" s="399">
        <v>37743</v>
      </c>
      <c r="F1066" t="s">
        <v>345</v>
      </c>
      <c r="G1066" s="397">
        <v>25</v>
      </c>
    </row>
    <row r="1067" spans="1:7" x14ac:dyDescent="0.2">
      <c r="A1067" t="s">
        <v>221</v>
      </c>
      <c r="B1067" t="s">
        <v>1321</v>
      </c>
      <c r="C1067">
        <v>3632433</v>
      </c>
      <c r="D1067" s="397" t="s">
        <v>90</v>
      </c>
      <c r="E1067" s="399">
        <v>25573</v>
      </c>
      <c r="F1067" t="s">
        <v>345</v>
      </c>
      <c r="G1067" s="397">
        <v>25</v>
      </c>
    </row>
    <row r="1068" spans="1:7" x14ac:dyDescent="0.2">
      <c r="A1068" t="s">
        <v>271</v>
      </c>
      <c r="B1068" t="s">
        <v>834</v>
      </c>
      <c r="C1068">
        <v>2809846</v>
      </c>
      <c r="D1068" s="397" t="s">
        <v>90</v>
      </c>
      <c r="E1068" s="399">
        <v>22467</v>
      </c>
      <c r="F1068" t="s">
        <v>345</v>
      </c>
      <c r="G1068" s="397">
        <v>25</v>
      </c>
    </row>
    <row r="1069" spans="1:7" x14ac:dyDescent="0.2">
      <c r="A1069" t="s">
        <v>1323</v>
      </c>
      <c r="B1069" t="s">
        <v>1098</v>
      </c>
      <c r="C1069">
        <v>3646054</v>
      </c>
      <c r="D1069" s="397" t="s">
        <v>90</v>
      </c>
      <c r="E1069" s="399">
        <v>31983</v>
      </c>
      <c r="F1069" t="s">
        <v>345</v>
      </c>
      <c r="G1069" s="397">
        <v>25</v>
      </c>
    </row>
    <row r="1070" spans="1:7" x14ac:dyDescent="0.2">
      <c r="A1070" t="s">
        <v>1326</v>
      </c>
      <c r="B1070" t="s">
        <v>913</v>
      </c>
      <c r="C1070">
        <v>3283598</v>
      </c>
      <c r="D1070" s="397" t="s">
        <v>90</v>
      </c>
      <c r="E1070" s="399">
        <v>36137</v>
      </c>
      <c r="F1070" t="s">
        <v>345</v>
      </c>
      <c r="G1070" s="397">
        <v>25</v>
      </c>
    </row>
    <row r="1071" spans="1:7" x14ac:dyDescent="0.2">
      <c r="A1071" t="s">
        <v>16</v>
      </c>
      <c r="B1071" t="s">
        <v>981</v>
      </c>
      <c r="C1071">
        <v>2992991</v>
      </c>
      <c r="D1071" s="397" t="s">
        <v>90</v>
      </c>
      <c r="E1071" s="399">
        <v>19927</v>
      </c>
      <c r="F1071" t="s">
        <v>345</v>
      </c>
      <c r="G1071" s="397">
        <v>25</v>
      </c>
    </row>
    <row r="1072" spans="1:7" x14ac:dyDescent="0.2">
      <c r="A1072" t="s">
        <v>1327</v>
      </c>
      <c r="B1072" t="s">
        <v>981</v>
      </c>
      <c r="C1072">
        <v>2982348</v>
      </c>
      <c r="D1072" s="397" t="s">
        <v>90</v>
      </c>
      <c r="E1072" s="399">
        <v>19994</v>
      </c>
      <c r="F1072" t="s">
        <v>345</v>
      </c>
      <c r="G1072" s="397">
        <v>25</v>
      </c>
    </row>
    <row r="1073" spans="1:7" x14ac:dyDescent="0.2">
      <c r="A1073" t="s">
        <v>1328</v>
      </c>
      <c r="B1073" t="s">
        <v>397</v>
      </c>
      <c r="C1073">
        <v>2789641</v>
      </c>
      <c r="D1073" s="397" t="s">
        <v>90</v>
      </c>
      <c r="E1073" s="399">
        <v>28178</v>
      </c>
      <c r="F1073" t="s">
        <v>345</v>
      </c>
      <c r="G1073" s="397">
        <v>25</v>
      </c>
    </row>
    <row r="1074" spans="1:7" x14ac:dyDescent="0.2">
      <c r="A1074" t="s">
        <v>1330</v>
      </c>
      <c r="B1074" t="s">
        <v>543</v>
      </c>
      <c r="C1074">
        <v>3282668</v>
      </c>
      <c r="D1074" s="397" t="s">
        <v>90</v>
      </c>
      <c r="E1074" s="399">
        <v>37324</v>
      </c>
      <c r="F1074" t="s">
        <v>345</v>
      </c>
      <c r="G1074" s="397">
        <v>25</v>
      </c>
    </row>
    <row r="1075" spans="1:7" x14ac:dyDescent="0.2">
      <c r="A1075" t="s">
        <v>1332</v>
      </c>
      <c r="B1075" t="s">
        <v>662</v>
      </c>
      <c r="C1075">
        <v>2809851</v>
      </c>
      <c r="D1075" s="397" t="s">
        <v>90</v>
      </c>
      <c r="E1075" s="399">
        <v>20430</v>
      </c>
      <c r="F1075" t="s">
        <v>345</v>
      </c>
      <c r="G1075" s="397">
        <v>25</v>
      </c>
    </row>
    <row r="1076" spans="1:7" x14ac:dyDescent="0.2">
      <c r="A1076" t="s">
        <v>1333</v>
      </c>
      <c r="B1076" t="s">
        <v>401</v>
      </c>
      <c r="C1076">
        <v>3784873</v>
      </c>
      <c r="D1076" s="397" t="s">
        <v>90</v>
      </c>
      <c r="E1076" s="399">
        <v>37309</v>
      </c>
      <c r="F1076" t="s">
        <v>345</v>
      </c>
      <c r="G1076" s="397">
        <v>25</v>
      </c>
    </row>
    <row r="1077" spans="1:7" x14ac:dyDescent="0.2">
      <c r="A1077" t="s">
        <v>1335</v>
      </c>
      <c r="B1077" t="s">
        <v>231</v>
      </c>
      <c r="C1077">
        <v>3648086</v>
      </c>
      <c r="D1077" s="397" t="s">
        <v>90</v>
      </c>
      <c r="E1077" s="399">
        <v>36576</v>
      </c>
      <c r="F1077" t="s">
        <v>345</v>
      </c>
      <c r="G1077" s="397">
        <v>25</v>
      </c>
    </row>
    <row r="1078" spans="1:7" x14ac:dyDescent="0.2">
      <c r="A1078" t="s">
        <v>1336</v>
      </c>
      <c r="B1078" t="s">
        <v>174</v>
      </c>
      <c r="C1078">
        <v>3140102</v>
      </c>
      <c r="D1078" s="397" t="s">
        <v>90</v>
      </c>
      <c r="E1078" s="399">
        <v>37812</v>
      </c>
      <c r="F1078" t="s">
        <v>345</v>
      </c>
      <c r="G1078" s="397">
        <v>25</v>
      </c>
    </row>
    <row r="1079" spans="1:7" x14ac:dyDescent="0.2">
      <c r="A1079" t="s">
        <v>1337</v>
      </c>
      <c r="B1079" t="s">
        <v>217</v>
      </c>
      <c r="C1079">
        <v>2810503</v>
      </c>
      <c r="D1079" s="397" t="s">
        <v>90</v>
      </c>
      <c r="E1079" s="399">
        <v>27377</v>
      </c>
      <c r="F1079" t="s">
        <v>345</v>
      </c>
      <c r="G1079" s="397">
        <v>25</v>
      </c>
    </row>
    <row r="1080" spans="1:7" x14ac:dyDescent="0.2">
      <c r="A1080" t="s">
        <v>1340</v>
      </c>
      <c r="B1080" t="s">
        <v>516</v>
      </c>
      <c r="C1080">
        <v>3230975</v>
      </c>
      <c r="D1080" s="397" t="s">
        <v>90</v>
      </c>
      <c r="E1080" s="399">
        <v>25770</v>
      </c>
      <c r="F1080" t="s">
        <v>345</v>
      </c>
      <c r="G1080" s="397">
        <v>25</v>
      </c>
    </row>
    <row r="1081" spans="1:7" x14ac:dyDescent="0.2">
      <c r="A1081" t="s">
        <v>1204</v>
      </c>
      <c r="B1081" t="s">
        <v>390</v>
      </c>
      <c r="C1081">
        <v>3706139</v>
      </c>
      <c r="D1081" s="397" t="s">
        <v>90</v>
      </c>
      <c r="E1081" s="399">
        <v>24496</v>
      </c>
      <c r="F1081" t="s">
        <v>345</v>
      </c>
      <c r="G1081" s="397">
        <v>25</v>
      </c>
    </row>
    <row r="1082" spans="1:7" x14ac:dyDescent="0.2">
      <c r="A1082" t="s">
        <v>1342</v>
      </c>
      <c r="B1082" t="s">
        <v>414</v>
      </c>
      <c r="C1082">
        <v>2810505</v>
      </c>
      <c r="D1082" s="397" t="s">
        <v>90</v>
      </c>
      <c r="E1082" s="399">
        <v>22724</v>
      </c>
      <c r="F1082" t="s">
        <v>345</v>
      </c>
      <c r="G1082" s="397">
        <v>25</v>
      </c>
    </row>
    <row r="1083" spans="1:7" x14ac:dyDescent="0.2">
      <c r="A1083" t="s">
        <v>1343</v>
      </c>
      <c r="B1083" t="s">
        <v>578</v>
      </c>
      <c r="C1083">
        <v>3191073</v>
      </c>
      <c r="D1083" s="397" t="s">
        <v>90</v>
      </c>
      <c r="E1083" s="399">
        <v>23115</v>
      </c>
      <c r="F1083" t="s">
        <v>345</v>
      </c>
      <c r="G1083" s="397">
        <v>25</v>
      </c>
    </row>
    <row r="1084" spans="1:7" x14ac:dyDescent="0.2">
      <c r="A1084" t="s">
        <v>1343</v>
      </c>
      <c r="B1084" t="s">
        <v>1344</v>
      </c>
      <c r="C1084">
        <v>3283461</v>
      </c>
      <c r="D1084" s="397" t="s">
        <v>90</v>
      </c>
      <c r="E1084" s="399">
        <v>37196</v>
      </c>
      <c r="F1084" t="s">
        <v>345</v>
      </c>
      <c r="G1084" s="397">
        <v>25</v>
      </c>
    </row>
    <row r="1085" spans="1:7" x14ac:dyDescent="0.2">
      <c r="A1085" t="s">
        <v>1345</v>
      </c>
      <c r="B1085" t="s">
        <v>579</v>
      </c>
      <c r="C1085">
        <v>3079049</v>
      </c>
      <c r="D1085" s="397" t="s">
        <v>90</v>
      </c>
      <c r="E1085" s="399">
        <v>36428</v>
      </c>
      <c r="F1085" t="s">
        <v>345</v>
      </c>
      <c r="G1085" s="397">
        <v>25</v>
      </c>
    </row>
    <row r="1086" spans="1:7" x14ac:dyDescent="0.2">
      <c r="A1086" t="s">
        <v>1346</v>
      </c>
      <c r="B1086" t="s">
        <v>354</v>
      </c>
      <c r="C1086">
        <v>2810507</v>
      </c>
      <c r="D1086" s="397" t="s">
        <v>90</v>
      </c>
      <c r="E1086" s="399">
        <v>15629</v>
      </c>
      <c r="F1086" t="s">
        <v>345</v>
      </c>
      <c r="G1086" s="397">
        <v>25</v>
      </c>
    </row>
    <row r="1087" spans="1:7" x14ac:dyDescent="0.2">
      <c r="A1087" t="s">
        <v>1348</v>
      </c>
      <c r="B1087" t="s">
        <v>1349</v>
      </c>
      <c r="C1087">
        <v>3138610</v>
      </c>
      <c r="D1087" s="397" t="s">
        <v>90</v>
      </c>
      <c r="E1087" s="399">
        <v>32544</v>
      </c>
      <c r="F1087" t="s">
        <v>345</v>
      </c>
      <c r="G1087" s="397">
        <v>25</v>
      </c>
    </row>
    <row r="1088" spans="1:7" x14ac:dyDescent="0.2">
      <c r="A1088" t="s">
        <v>121</v>
      </c>
      <c r="B1088" t="s">
        <v>427</v>
      </c>
      <c r="C1088">
        <v>3081329</v>
      </c>
      <c r="D1088" s="397" t="s">
        <v>90</v>
      </c>
      <c r="E1088" s="399">
        <v>21611</v>
      </c>
      <c r="F1088" t="s">
        <v>345</v>
      </c>
      <c r="G1088" s="397">
        <v>25</v>
      </c>
    </row>
    <row r="1089" spans="1:7" x14ac:dyDescent="0.2">
      <c r="A1089" t="s">
        <v>1353</v>
      </c>
      <c r="B1089" t="s">
        <v>1354</v>
      </c>
      <c r="C1089">
        <v>7028445</v>
      </c>
      <c r="D1089" s="397" t="s">
        <v>90</v>
      </c>
      <c r="E1089" s="399">
        <v>20763</v>
      </c>
      <c r="F1089" t="s">
        <v>345</v>
      </c>
      <c r="G1089" s="397">
        <v>25</v>
      </c>
    </row>
    <row r="1090" spans="1:7" x14ac:dyDescent="0.2">
      <c r="A1090" t="s">
        <v>715</v>
      </c>
      <c r="B1090" t="s">
        <v>357</v>
      </c>
      <c r="C1090">
        <v>2761195</v>
      </c>
      <c r="D1090" s="397" t="s">
        <v>90</v>
      </c>
      <c r="E1090" s="399">
        <v>26130</v>
      </c>
      <c r="F1090" t="s">
        <v>345</v>
      </c>
      <c r="G1090" s="397">
        <v>25</v>
      </c>
    </row>
    <row r="1091" spans="1:7" x14ac:dyDescent="0.2">
      <c r="A1091" t="s">
        <v>1355</v>
      </c>
      <c r="B1091" t="s">
        <v>1356</v>
      </c>
      <c r="C1091">
        <v>3490720</v>
      </c>
      <c r="D1091" s="397" t="s">
        <v>90</v>
      </c>
      <c r="E1091" s="399">
        <v>27659</v>
      </c>
      <c r="F1091" t="s">
        <v>345</v>
      </c>
      <c r="G1091" s="397">
        <v>25</v>
      </c>
    </row>
    <row r="1092" spans="1:7" x14ac:dyDescent="0.2">
      <c r="A1092" t="s">
        <v>1357</v>
      </c>
      <c r="B1092" t="s">
        <v>1140</v>
      </c>
      <c r="C1092">
        <v>3745893</v>
      </c>
      <c r="D1092" s="397" t="s">
        <v>90</v>
      </c>
      <c r="E1092" s="399">
        <v>27899</v>
      </c>
      <c r="F1092" t="s">
        <v>345</v>
      </c>
      <c r="G1092" s="397">
        <v>25</v>
      </c>
    </row>
    <row r="1093" spans="1:7" x14ac:dyDescent="0.2">
      <c r="A1093" t="s">
        <v>223</v>
      </c>
      <c r="B1093" t="s">
        <v>578</v>
      </c>
      <c r="C1093">
        <v>2815843</v>
      </c>
      <c r="D1093" s="397" t="s">
        <v>90</v>
      </c>
      <c r="E1093" s="399">
        <v>16415</v>
      </c>
      <c r="F1093" t="s">
        <v>345</v>
      </c>
      <c r="G1093" s="397">
        <v>25</v>
      </c>
    </row>
    <row r="1094" spans="1:7" x14ac:dyDescent="0.2">
      <c r="A1094" t="s">
        <v>223</v>
      </c>
      <c r="B1094" t="s">
        <v>1358</v>
      </c>
      <c r="C1094">
        <v>3666000</v>
      </c>
      <c r="D1094" s="397" t="s">
        <v>90</v>
      </c>
      <c r="E1094" s="399">
        <v>37595</v>
      </c>
      <c r="F1094" t="s">
        <v>345</v>
      </c>
      <c r="G1094" s="397">
        <v>25</v>
      </c>
    </row>
    <row r="1095" spans="1:7" x14ac:dyDescent="0.2">
      <c r="A1095" t="s">
        <v>1359</v>
      </c>
      <c r="B1095" t="s">
        <v>127</v>
      </c>
      <c r="C1095">
        <v>3084152</v>
      </c>
      <c r="D1095" s="397" t="s">
        <v>90</v>
      </c>
      <c r="E1095" s="399">
        <v>37163</v>
      </c>
      <c r="F1095" t="s">
        <v>345</v>
      </c>
      <c r="G1095" s="397">
        <v>25</v>
      </c>
    </row>
    <row r="1096" spans="1:7" x14ac:dyDescent="0.2">
      <c r="A1096" t="s">
        <v>1364</v>
      </c>
      <c r="B1096" t="s">
        <v>579</v>
      </c>
      <c r="C1096">
        <v>2829745</v>
      </c>
      <c r="D1096" s="397" t="s">
        <v>90</v>
      </c>
      <c r="E1096" s="399">
        <v>29558</v>
      </c>
      <c r="F1096" t="s">
        <v>345</v>
      </c>
      <c r="G1096" s="397">
        <v>25</v>
      </c>
    </row>
    <row r="1097" spans="1:7" x14ac:dyDescent="0.2">
      <c r="A1097" t="s">
        <v>1368</v>
      </c>
      <c r="B1097" t="s">
        <v>174</v>
      </c>
      <c r="C1097">
        <v>2671477</v>
      </c>
      <c r="D1097" s="397" t="s">
        <v>90</v>
      </c>
      <c r="E1097" s="399">
        <v>30803</v>
      </c>
      <c r="F1097" t="s">
        <v>345</v>
      </c>
      <c r="G1097" s="397">
        <v>25</v>
      </c>
    </row>
    <row r="1098" spans="1:7" x14ac:dyDescent="0.2">
      <c r="A1098" t="s">
        <v>1372</v>
      </c>
      <c r="B1098" t="s">
        <v>174</v>
      </c>
      <c r="C1098">
        <v>2974186</v>
      </c>
      <c r="D1098" s="397" t="s">
        <v>90</v>
      </c>
      <c r="E1098" s="399">
        <v>28716</v>
      </c>
      <c r="F1098" t="s">
        <v>345</v>
      </c>
      <c r="G1098" s="397">
        <v>25</v>
      </c>
    </row>
    <row r="1099" spans="1:7" x14ac:dyDescent="0.2">
      <c r="A1099" t="s">
        <v>240</v>
      </c>
      <c r="B1099" t="s">
        <v>500</v>
      </c>
      <c r="C1099">
        <v>3515507</v>
      </c>
      <c r="D1099" s="397" t="s">
        <v>90</v>
      </c>
      <c r="E1099" s="399">
        <v>32375</v>
      </c>
      <c r="F1099" t="s">
        <v>345</v>
      </c>
      <c r="G1099" s="397">
        <v>25</v>
      </c>
    </row>
    <row r="1100" spans="1:7" x14ac:dyDescent="0.2">
      <c r="A1100" t="s">
        <v>1374</v>
      </c>
      <c r="B1100" t="s">
        <v>463</v>
      </c>
      <c r="C1100">
        <v>3577385</v>
      </c>
      <c r="D1100" s="397" t="s">
        <v>90</v>
      </c>
      <c r="E1100" s="399">
        <v>36434</v>
      </c>
      <c r="F1100" t="s">
        <v>345</v>
      </c>
      <c r="G1100" s="397">
        <v>25</v>
      </c>
    </row>
    <row r="1101" spans="1:7" x14ac:dyDescent="0.2">
      <c r="A1101" t="s">
        <v>1377</v>
      </c>
      <c r="B1101" t="s">
        <v>1378</v>
      </c>
      <c r="C1101">
        <v>2810511</v>
      </c>
      <c r="D1101" s="397" t="s">
        <v>90</v>
      </c>
      <c r="E1101" s="399">
        <v>20721</v>
      </c>
      <c r="F1101" t="s">
        <v>345</v>
      </c>
      <c r="G1101" s="397">
        <v>25</v>
      </c>
    </row>
    <row r="1102" spans="1:7" x14ac:dyDescent="0.2">
      <c r="A1102" t="s">
        <v>1379</v>
      </c>
      <c r="B1102" t="s">
        <v>417</v>
      </c>
      <c r="C1102">
        <v>3002771</v>
      </c>
      <c r="D1102" s="397" t="s">
        <v>90</v>
      </c>
      <c r="E1102" s="399">
        <v>23358</v>
      </c>
      <c r="F1102" t="s">
        <v>345</v>
      </c>
      <c r="G1102" s="397">
        <v>25</v>
      </c>
    </row>
    <row r="1103" spans="1:7" x14ac:dyDescent="0.2">
      <c r="A1103" t="s">
        <v>403</v>
      </c>
      <c r="B1103" t="s">
        <v>9</v>
      </c>
      <c r="C1103">
        <v>3534055</v>
      </c>
      <c r="D1103" s="397" t="s">
        <v>90</v>
      </c>
      <c r="E1103" s="399">
        <v>37540</v>
      </c>
      <c r="F1103" t="s">
        <v>345</v>
      </c>
      <c r="G1103" s="397">
        <v>25</v>
      </c>
    </row>
    <row r="1104" spans="1:7" x14ac:dyDescent="0.2">
      <c r="A1104" t="s">
        <v>1380</v>
      </c>
      <c r="B1104" t="s">
        <v>437</v>
      </c>
      <c r="C1104">
        <v>3748892</v>
      </c>
      <c r="D1104" s="397" t="s">
        <v>90</v>
      </c>
      <c r="E1104" s="399">
        <v>27810</v>
      </c>
      <c r="F1104" t="s">
        <v>345</v>
      </c>
      <c r="G1104" s="397">
        <v>25</v>
      </c>
    </row>
    <row r="1105" spans="1:7" x14ac:dyDescent="0.2">
      <c r="A1105" t="s">
        <v>1382</v>
      </c>
      <c r="B1105" t="s">
        <v>365</v>
      </c>
      <c r="C1105">
        <v>3025054</v>
      </c>
      <c r="D1105" s="397" t="s">
        <v>90</v>
      </c>
      <c r="E1105" s="399">
        <v>20114</v>
      </c>
      <c r="F1105" t="s">
        <v>345</v>
      </c>
      <c r="G1105" s="397">
        <v>25</v>
      </c>
    </row>
    <row r="1106" spans="1:7" x14ac:dyDescent="0.2">
      <c r="A1106" t="s">
        <v>1383</v>
      </c>
      <c r="B1106" t="s">
        <v>1384</v>
      </c>
      <c r="C1106">
        <v>2783498</v>
      </c>
      <c r="D1106" s="397" t="s">
        <v>90</v>
      </c>
      <c r="E1106" s="399">
        <v>23277</v>
      </c>
      <c r="F1106" t="s">
        <v>345</v>
      </c>
      <c r="G1106" s="397">
        <v>25</v>
      </c>
    </row>
    <row r="1107" spans="1:7" x14ac:dyDescent="0.2">
      <c r="A1107" t="s">
        <v>224</v>
      </c>
      <c r="B1107" t="s">
        <v>427</v>
      </c>
      <c r="C1107">
        <v>3046235</v>
      </c>
      <c r="D1107" s="397" t="s">
        <v>90</v>
      </c>
      <c r="E1107" s="399">
        <v>30697</v>
      </c>
      <c r="F1107" t="s">
        <v>345</v>
      </c>
      <c r="G1107" s="397">
        <v>25</v>
      </c>
    </row>
    <row r="1108" spans="1:7" x14ac:dyDescent="0.2">
      <c r="A1108" t="s">
        <v>167</v>
      </c>
      <c r="B1108" t="s">
        <v>427</v>
      </c>
      <c r="C1108">
        <v>3631831</v>
      </c>
      <c r="D1108" s="397" t="s">
        <v>90</v>
      </c>
      <c r="E1108" s="399">
        <v>26874</v>
      </c>
      <c r="F1108" t="s">
        <v>345</v>
      </c>
      <c r="G1108" s="397">
        <v>25</v>
      </c>
    </row>
    <row r="1109" spans="1:7" x14ac:dyDescent="0.2">
      <c r="A1109" t="s">
        <v>1387</v>
      </c>
      <c r="B1109" t="s">
        <v>174</v>
      </c>
      <c r="C1109">
        <v>3236229</v>
      </c>
      <c r="D1109" s="397" t="s">
        <v>90</v>
      </c>
      <c r="E1109" s="399">
        <v>32132</v>
      </c>
      <c r="F1109" t="s">
        <v>345</v>
      </c>
      <c r="G1109" s="397">
        <v>25</v>
      </c>
    </row>
    <row r="1110" spans="1:7" x14ac:dyDescent="0.2">
      <c r="A1110" t="s">
        <v>282</v>
      </c>
      <c r="B1110" t="s">
        <v>231</v>
      </c>
      <c r="C1110">
        <v>3139950</v>
      </c>
      <c r="D1110" s="397" t="s">
        <v>90</v>
      </c>
      <c r="E1110" s="399">
        <v>36847</v>
      </c>
      <c r="F1110" t="s">
        <v>345</v>
      </c>
      <c r="G1110" s="397">
        <v>25</v>
      </c>
    </row>
    <row r="1111" spans="1:7" x14ac:dyDescent="0.2">
      <c r="A1111" t="s">
        <v>1388</v>
      </c>
      <c r="B1111" t="s">
        <v>131</v>
      </c>
      <c r="C1111">
        <v>3282685</v>
      </c>
      <c r="D1111" s="397" t="s">
        <v>90</v>
      </c>
      <c r="E1111" s="399">
        <v>37712</v>
      </c>
      <c r="F1111" t="s">
        <v>345</v>
      </c>
      <c r="G1111" s="397">
        <v>25</v>
      </c>
    </row>
    <row r="1112" spans="1:7" x14ac:dyDescent="0.2">
      <c r="A1112" t="s">
        <v>1388</v>
      </c>
      <c r="B1112" t="s">
        <v>454</v>
      </c>
      <c r="C1112">
        <v>3282686</v>
      </c>
      <c r="D1112" s="397" t="s">
        <v>90</v>
      </c>
      <c r="E1112" s="399">
        <v>37712</v>
      </c>
      <c r="F1112" t="s">
        <v>345</v>
      </c>
      <c r="G1112" s="397">
        <v>25</v>
      </c>
    </row>
    <row r="1113" spans="1:7" x14ac:dyDescent="0.2">
      <c r="A1113" t="s">
        <v>206</v>
      </c>
      <c r="B1113" t="s">
        <v>13</v>
      </c>
      <c r="C1113">
        <v>3664242</v>
      </c>
      <c r="D1113" s="397" t="s">
        <v>90</v>
      </c>
      <c r="E1113" s="399">
        <v>25307</v>
      </c>
      <c r="F1113" t="s">
        <v>345</v>
      </c>
      <c r="G1113" s="397">
        <v>25</v>
      </c>
    </row>
    <row r="1114" spans="1:7" x14ac:dyDescent="0.2">
      <c r="A1114" t="s">
        <v>1389</v>
      </c>
      <c r="B1114" t="s">
        <v>174</v>
      </c>
      <c r="C1114">
        <v>3459213</v>
      </c>
      <c r="D1114" s="397" t="s">
        <v>90</v>
      </c>
      <c r="E1114" s="399">
        <v>28689</v>
      </c>
      <c r="F1114" t="s">
        <v>345</v>
      </c>
      <c r="G1114" s="397">
        <v>25</v>
      </c>
    </row>
    <row r="1115" spans="1:7" x14ac:dyDescent="0.2">
      <c r="A1115" t="s">
        <v>123</v>
      </c>
      <c r="B1115" t="s">
        <v>850</v>
      </c>
      <c r="C1115">
        <v>3632709</v>
      </c>
      <c r="D1115" s="397" t="s">
        <v>90</v>
      </c>
      <c r="E1115" s="399">
        <v>26642</v>
      </c>
      <c r="F1115" t="s">
        <v>345</v>
      </c>
      <c r="G1115" s="397">
        <v>25</v>
      </c>
    </row>
    <row r="1116" spans="1:7" x14ac:dyDescent="0.2">
      <c r="A1116" t="s">
        <v>907</v>
      </c>
      <c r="B1116" t="s">
        <v>1391</v>
      </c>
      <c r="C1116">
        <v>2954480</v>
      </c>
      <c r="D1116" s="397" t="s">
        <v>90</v>
      </c>
      <c r="E1116" s="399">
        <v>36077</v>
      </c>
      <c r="F1116" t="s">
        <v>345</v>
      </c>
      <c r="G1116" s="397">
        <v>25</v>
      </c>
    </row>
    <row r="1117" spans="1:7" x14ac:dyDescent="0.2">
      <c r="A1117" t="s">
        <v>1392</v>
      </c>
      <c r="B1117" t="s">
        <v>1393</v>
      </c>
      <c r="C1117">
        <v>3785882</v>
      </c>
      <c r="D1117" s="397" t="s">
        <v>90</v>
      </c>
      <c r="E1117" s="399">
        <v>36526</v>
      </c>
      <c r="F1117" t="s">
        <v>345</v>
      </c>
      <c r="G1117" s="397">
        <v>25</v>
      </c>
    </row>
    <row r="1118" spans="1:7" x14ac:dyDescent="0.2">
      <c r="A1118" t="s">
        <v>1394</v>
      </c>
      <c r="B1118" t="s">
        <v>174</v>
      </c>
      <c r="C1118">
        <v>2783499</v>
      </c>
      <c r="D1118" s="397" t="s">
        <v>90</v>
      </c>
      <c r="E1118" s="399">
        <v>26728</v>
      </c>
      <c r="F1118" t="s">
        <v>345</v>
      </c>
      <c r="G1118" s="397">
        <v>25</v>
      </c>
    </row>
    <row r="1119" spans="1:7" x14ac:dyDescent="0.2">
      <c r="A1119" t="s">
        <v>1395</v>
      </c>
      <c r="B1119" t="s">
        <v>850</v>
      </c>
      <c r="C1119">
        <v>2815845</v>
      </c>
      <c r="D1119" s="397" t="s">
        <v>90</v>
      </c>
      <c r="E1119" s="399">
        <v>23848</v>
      </c>
      <c r="F1119" t="s">
        <v>345</v>
      </c>
      <c r="G1119" s="397">
        <v>25</v>
      </c>
    </row>
    <row r="1120" spans="1:7" x14ac:dyDescent="0.2">
      <c r="A1120" t="s">
        <v>1396</v>
      </c>
      <c r="B1120" t="s">
        <v>393</v>
      </c>
      <c r="C1120">
        <v>3138615</v>
      </c>
      <c r="D1120" s="397" t="s">
        <v>90</v>
      </c>
      <c r="E1120" s="399">
        <v>24094</v>
      </c>
      <c r="F1120" t="s">
        <v>345</v>
      </c>
      <c r="G1120" s="397">
        <v>25</v>
      </c>
    </row>
    <row r="1121" spans="1:7" x14ac:dyDescent="0.2">
      <c r="A1121" t="s">
        <v>1397</v>
      </c>
      <c r="B1121" t="s">
        <v>414</v>
      </c>
      <c r="C1121">
        <v>3742023</v>
      </c>
      <c r="D1121" s="397" t="s">
        <v>90</v>
      </c>
      <c r="E1121" s="399">
        <v>25766</v>
      </c>
      <c r="F1121" t="s">
        <v>345</v>
      </c>
      <c r="G1121" s="397">
        <v>25</v>
      </c>
    </row>
    <row r="1122" spans="1:7" x14ac:dyDescent="0.2">
      <c r="A1122" t="s">
        <v>1402</v>
      </c>
      <c r="B1122" t="s">
        <v>417</v>
      </c>
      <c r="C1122">
        <v>3765266</v>
      </c>
      <c r="D1122" s="397" t="s">
        <v>90</v>
      </c>
      <c r="E1122" s="399">
        <v>25423</v>
      </c>
      <c r="F1122" t="s">
        <v>345</v>
      </c>
      <c r="G1122" s="397">
        <v>25</v>
      </c>
    </row>
    <row r="1123" spans="1:7" x14ac:dyDescent="0.2">
      <c r="A1123" t="s">
        <v>1402</v>
      </c>
      <c r="B1123" t="s">
        <v>410</v>
      </c>
      <c r="C1123">
        <v>2914760</v>
      </c>
      <c r="D1123" s="397" t="s">
        <v>90</v>
      </c>
      <c r="E1123" s="399">
        <v>35714</v>
      </c>
      <c r="F1123" t="s">
        <v>345</v>
      </c>
      <c r="G1123" s="397">
        <v>25</v>
      </c>
    </row>
    <row r="1124" spans="1:7" x14ac:dyDescent="0.2">
      <c r="A1124" t="s">
        <v>945</v>
      </c>
      <c r="B1124" t="s">
        <v>850</v>
      </c>
      <c r="C1124">
        <v>3189187</v>
      </c>
      <c r="D1124" s="397" t="s">
        <v>90</v>
      </c>
      <c r="E1124" s="399">
        <v>17546</v>
      </c>
      <c r="F1124" t="s">
        <v>345</v>
      </c>
      <c r="G1124" s="397">
        <v>25</v>
      </c>
    </row>
    <row r="1125" spans="1:7" x14ac:dyDescent="0.2">
      <c r="A1125" t="s">
        <v>1405</v>
      </c>
      <c r="B1125" t="s">
        <v>1406</v>
      </c>
      <c r="C1125">
        <v>3744693</v>
      </c>
      <c r="D1125" s="397" t="s">
        <v>90</v>
      </c>
      <c r="E1125" s="399">
        <v>31528</v>
      </c>
      <c r="F1125" t="s">
        <v>345</v>
      </c>
      <c r="G1125" s="397">
        <v>25</v>
      </c>
    </row>
    <row r="1126" spans="1:7" x14ac:dyDescent="0.2">
      <c r="A1126" t="s">
        <v>124</v>
      </c>
      <c r="B1126" t="s">
        <v>517</v>
      </c>
      <c r="C1126">
        <v>3430006</v>
      </c>
      <c r="D1126" s="397" t="s">
        <v>90</v>
      </c>
      <c r="E1126" s="399">
        <v>37398</v>
      </c>
      <c r="F1126" t="s">
        <v>345</v>
      </c>
      <c r="G1126" s="397">
        <v>25</v>
      </c>
    </row>
    <row r="1127" spans="1:7" x14ac:dyDescent="0.2">
      <c r="A1127" t="s">
        <v>124</v>
      </c>
      <c r="B1127" t="s">
        <v>365</v>
      </c>
      <c r="C1127">
        <v>2810519</v>
      </c>
      <c r="D1127" s="397" t="s">
        <v>90</v>
      </c>
      <c r="E1127" s="399">
        <v>24838</v>
      </c>
      <c r="F1127" t="s">
        <v>345</v>
      </c>
      <c r="G1127" s="397">
        <v>25</v>
      </c>
    </row>
    <row r="1128" spans="1:7" x14ac:dyDescent="0.2">
      <c r="A1128" t="s">
        <v>1408</v>
      </c>
      <c r="B1128" t="s">
        <v>1409</v>
      </c>
      <c r="C1128">
        <v>3429218</v>
      </c>
      <c r="D1128" s="397" t="s">
        <v>90</v>
      </c>
      <c r="E1128" s="399">
        <v>36738</v>
      </c>
      <c r="F1128" t="s">
        <v>345</v>
      </c>
      <c r="G1128" s="397">
        <v>25</v>
      </c>
    </row>
    <row r="1129" spans="1:7" x14ac:dyDescent="0.2">
      <c r="A1129" t="s">
        <v>1411</v>
      </c>
      <c r="B1129" t="s">
        <v>174</v>
      </c>
      <c r="C1129">
        <v>3296745</v>
      </c>
      <c r="D1129" s="397" t="s">
        <v>90</v>
      </c>
      <c r="E1129" s="399">
        <v>27760</v>
      </c>
      <c r="F1129" t="s">
        <v>345</v>
      </c>
      <c r="G1129" s="397">
        <v>25</v>
      </c>
    </row>
    <row r="1130" spans="1:7" x14ac:dyDescent="0.2">
      <c r="A1130" t="s">
        <v>1412</v>
      </c>
      <c r="B1130" t="s">
        <v>361</v>
      </c>
      <c r="C1130">
        <v>3693022</v>
      </c>
      <c r="D1130" s="397" t="s">
        <v>90</v>
      </c>
      <c r="E1130" s="399">
        <v>25907</v>
      </c>
      <c r="F1130" t="s">
        <v>345</v>
      </c>
      <c r="G1130" s="397">
        <v>25</v>
      </c>
    </row>
    <row r="1131" spans="1:7" x14ac:dyDescent="0.2">
      <c r="A1131" t="s">
        <v>1414</v>
      </c>
      <c r="B1131" t="s">
        <v>447</v>
      </c>
      <c r="C1131">
        <v>3282696</v>
      </c>
      <c r="D1131" s="397" t="s">
        <v>90</v>
      </c>
      <c r="E1131" s="399">
        <v>37365</v>
      </c>
      <c r="F1131" t="s">
        <v>345</v>
      </c>
      <c r="G1131" s="397">
        <v>25</v>
      </c>
    </row>
    <row r="1132" spans="1:7" x14ac:dyDescent="0.2">
      <c r="A1132" t="s">
        <v>1416</v>
      </c>
      <c r="B1132" t="s">
        <v>399</v>
      </c>
      <c r="C1132">
        <v>3050286</v>
      </c>
      <c r="D1132" s="397" t="s">
        <v>90</v>
      </c>
      <c r="E1132" s="399">
        <v>25683</v>
      </c>
      <c r="F1132" t="s">
        <v>345</v>
      </c>
      <c r="G1132" s="397">
        <v>25</v>
      </c>
    </row>
    <row r="1133" spans="1:7" x14ac:dyDescent="0.2">
      <c r="A1133" t="s">
        <v>1419</v>
      </c>
      <c r="B1133" t="s">
        <v>714</v>
      </c>
      <c r="C1133">
        <v>2783503</v>
      </c>
      <c r="D1133" s="397" t="s">
        <v>90</v>
      </c>
      <c r="E1133" s="399">
        <v>25894</v>
      </c>
      <c r="F1133" t="s">
        <v>345</v>
      </c>
      <c r="G1133" s="397">
        <v>25</v>
      </c>
    </row>
    <row r="1134" spans="1:7" x14ac:dyDescent="0.2">
      <c r="A1134" t="s">
        <v>1420</v>
      </c>
      <c r="B1134" t="s">
        <v>1421</v>
      </c>
      <c r="C1134">
        <v>3646561</v>
      </c>
      <c r="D1134" s="397" t="s">
        <v>90</v>
      </c>
      <c r="E1134" s="399">
        <v>19723</v>
      </c>
      <c r="F1134" t="s">
        <v>345</v>
      </c>
      <c r="G1134" s="397">
        <v>25</v>
      </c>
    </row>
    <row r="1135" spans="1:7" x14ac:dyDescent="0.2">
      <c r="A1135" t="s">
        <v>1424</v>
      </c>
      <c r="B1135" t="s">
        <v>174</v>
      </c>
      <c r="C1135">
        <v>3283480</v>
      </c>
      <c r="D1135" s="397" t="s">
        <v>90</v>
      </c>
      <c r="E1135" s="399">
        <v>36447</v>
      </c>
      <c r="F1135" t="s">
        <v>345</v>
      </c>
      <c r="G1135" s="397">
        <v>25</v>
      </c>
    </row>
    <row r="1136" spans="1:7" x14ac:dyDescent="0.2">
      <c r="A1136" t="s">
        <v>1425</v>
      </c>
      <c r="B1136" t="s">
        <v>579</v>
      </c>
      <c r="C1136">
        <v>3757602</v>
      </c>
      <c r="D1136" s="397" t="s">
        <v>90</v>
      </c>
      <c r="E1136" s="399">
        <v>36954</v>
      </c>
      <c r="F1136" t="s">
        <v>345</v>
      </c>
      <c r="G1136" s="397">
        <v>25</v>
      </c>
    </row>
    <row r="1137" spans="1:7" x14ac:dyDescent="0.2">
      <c r="A1137" t="s">
        <v>1426</v>
      </c>
      <c r="B1137" t="s">
        <v>189</v>
      </c>
      <c r="C1137">
        <v>3755238</v>
      </c>
      <c r="D1137" s="397" t="s">
        <v>90</v>
      </c>
      <c r="E1137" s="399">
        <v>24615</v>
      </c>
      <c r="F1137" t="s">
        <v>345</v>
      </c>
      <c r="G1137" s="397">
        <v>25</v>
      </c>
    </row>
    <row r="1138" spans="1:7" x14ac:dyDescent="0.2">
      <c r="A1138" t="s">
        <v>1428</v>
      </c>
      <c r="B1138" t="s">
        <v>352</v>
      </c>
      <c r="C1138">
        <v>3236230</v>
      </c>
      <c r="D1138" s="397" t="s">
        <v>90</v>
      </c>
      <c r="E1138" s="399">
        <v>25138</v>
      </c>
      <c r="F1138" t="s">
        <v>345</v>
      </c>
      <c r="G1138" s="397">
        <v>25</v>
      </c>
    </row>
    <row r="1139" spans="1:7" x14ac:dyDescent="0.2">
      <c r="A1139" t="s">
        <v>195</v>
      </c>
      <c r="B1139" t="s">
        <v>10</v>
      </c>
      <c r="C1139">
        <v>3485733</v>
      </c>
      <c r="D1139" s="397" t="s">
        <v>90</v>
      </c>
      <c r="E1139" s="399">
        <v>32637</v>
      </c>
      <c r="F1139" t="s">
        <v>345</v>
      </c>
      <c r="G1139" s="397">
        <v>25</v>
      </c>
    </row>
    <row r="1140" spans="1:7" x14ac:dyDescent="0.2">
      <c r="A1140" t="s">
        <v>195</v>
      </c>
      <c r="B1140" t="s">
        <v>361</v>
      </c>
      <c r="C1140">
        <v>3189185</v>
      </c>
      <c r="D1140" s="397" t="s">
        <v>90</v>
      </c>
      <c r="E1140" s="399">
        <v>22406</v>
      </c>
      <c r="F1140" t="s">
        <v>345</v>
      </c>
      <c r="G1140" s="397">
        <v>25</v>
      </c>
    </row>
    <row r="1141" spans="1:7" x14ac:dyDescent="0.2">
      <c r="A1141" t="s">
        <v>226</v>
      </c>
      <c r="B1141" t="s">
        <v>587</v>
      </c>
      <c r="C1141">
        <v>3556831</v>
      </c>
      <c r="D1141" s="397" t="s">
        <v>90</v>
      </c>
      <c r="E1141" s="399">
        <v>27479</v>
      </c>
      <c r="F1141" t="s">
        <v>345</v>
      </c>
      <c r="G1141" s="397">
        <v>25</v>
      </c>
    </row>
    <row r="1142" spans="1:7" x14ac:dyDescent="0.2">
      <c r="A1142" t="s">
        <v>1430</v>
      </c>
      <c r="B1142" t="s">
        <v>354</v>
      </c>
      <c r="C1142">
        <v>2810522</v>
      </c>
      <c r="D1142" s="397" t="s">
        <v>90</v>
      </c>
      <c r="E1142" s="399">
        <v>24877</v>
      </c>
      <c r="F1142" t="s">
        <v>345</v>
      </c>
      <c r="G1142" s="397">
        <v>25</v>
      </c>
    </row>
    <row r="1143" spans="1:7" x14ac:dyDescent="0.2">
      <c r="A1143" t="s">
        <v>1431</v>
      </c>
      <c r="B1143" t="s">
        <v>237</v>
      </c>
      <c r="C1143">
        <v>3446848</v>
      </c>
      <c r="D1143" s="397" t="s">
        <v>90</v>
      </c>
      <c r="E1143" s="399">
        <v>32296</v>
      </c>
      <c r="F1143" t="s">
        <v>345</v>
      </c>
      <c r="G1143" s="397">
        <v>25</v>
      </c>
    </row>
    <row r="1144" spans="1:7" x14ac:dyDescent="0.2">
      <c r="A1144" t="s">
        <v>930</v>
      </c>
      <c r="B1144" t="s">
        <v>850</v>
      </c>
      <c r="C1144">
        <v>3742598</v>
      </c>
      <c r="D1144" s="397" t="s">
        <v>90</v>
      </c>
      <c r="E1144" s="399">
        <v>18351</v>
      </c>
      <c r="F1144" t="s">
        <v>345</v>
      </c>
      <c r="G1144" s="397">
        <v>25</v>
      </c>
    </row>
    <row r="1145" spans="1:7" x14ac:dyDescent="0.2">
      <c r="A1145" t="s">
        <v>1432</v>
      </c>
      <c r="B1145" t="s">
        <v>579</v>
      </c>
      <c r="C1145">
        <v>2942179</v>
      </c>
      <c r="D1145" s="397" t="s">
        <v>90</v>
      </c>
      <c r="E1145" s="399">
        <v>36497</v>
      </c>
      <c r="F1145" t="s">
        <v>345</v>
      </c>
      <c r="G1145" s="397">
        <v>25</v>
      </c>
    </row>
    <row r="1146" spans="1:7" x14ac:dyDescent="0.2">
      <c r="A1146" t="s">
        <v>1433</v>
      </c>
      <c r="B1146" t="s">
        <v>357</v>
      </c>
      <c r="C1146">
        <v>2770503</v>
      </c>
      <c r="D1146" s="397" t="s">
        <v>90</v>
      </c>
      <c r="E1146" s="399">
        <v>27387</v>
      </c>
      <c r="F1146" t="s">
        <v>345</v>
      </c>
      <c r="G1146" s="397">
        <v>25</v>
      </c>
    </row>
    <row r="1147" spans="1:7" x14ac:dyDescent="0.2">
      <c r="A1147" t="s">
        <v>22</v>
      </c>
      <c r="B1147" t="s">
        <v>834</v>
      </c>
      <c r="C1147">
        <v>3744416</v>
      </c>
      <c r="D1147" s="397" t="s">
        <v>90</v>
      </c>
      <c r="E1147" s="399">
        <v>25061</v>
      </c>
      <c r="F1147" t="s">
        <v>345</v>
      </c>
      <c r="G1147" s="397">
        <v>25</v>
      </c>
    </row>
    <row r="1148" spans="1:7" x14ac:dyDescent="0.2">
      <c r="A1148" t="s">
        <v>135</v>
      </c>
      <c r="B1148" t="s">
        <v>1034</v>
      </c>
      <c r="C1148">
        <v>3545402</v>
      </c>
      <c r="D1148" s="397" t="s">
        <v>90</v>
      </c>
      <c r="E1148" s="399">
        <v>25222</v>
      </c>
      <c r="F1148" t="s">
        <v>345</v>
      </c>
      <c r="G1148" s="397">
        <v>25</v>
      </c>
    </row>
    <row r="1149" spans="1:7" x14ac:dyDescent="0.2">
      <c r="A1149" t="s">
        <v>14</v>
      </c>
      <c r="B1149" t="s">
        <v>850</v>
      </c>
      <c r="C1149">
        <v>3230973</v>
      </c>
      <c r="D1149" s="397" t="s">
        <v>90</v>
      </c>
      <c r="E1149" s="399">
        <v>31523</v>
      </c>
      <c r="F1149" t="s">
        <v>345</v>
      </c>
      <c r="G1149" s="397">
        <v>25</v>
      </c>
    </row>
    <row r="1150" spans="1:7" x14ac:dyDescent="0.2">
      <c r="A1150" t="s">
        <v>753</v>
      </c>
      <c r="B1150" t="s">
        <v>662</v>
      </c>
      <c r="C1150">
        <v>2815854</v>
      </c>
      <c r="D1150" s="397" t="s">
        <v>90</v>
      </c>
      <c r="E1150" s="399">
        <v>22859</v>
      </c>
      <c r="F1150" t="s">
        <v>345</v>
      </c>
      <c r="G1150" s="397">
        <v>25</v>
      </c>
    </row>
    <row r="1151" spans="1:7" x14ac:dyDescent="0.2">
      <c r="A1151" t="s">
        <v>178</v>
      </c>
      <c r="B1151" t="s">
        <v>361</v>
      </c>
      <c r="C1151">
        <v>2663869</v>
      </c>
      <c r="D1151" s="397" t="s">
        <v>90</v>
      </c>
      <c r="E1151" s="399">
        <v>20553</v>
      </c>
      <c r="F1151" t="s">
        <v>345</v>
      </c>
      <c r="G1151" s="397">
        <v>25</v>
      </c>
    </row>
    <row r="1152" spans="1:7" x14ac:dyDescent="0.2">
      <c r="A1152" t="s">
        <v>1435</v>
      </c>
      <c r="B1152" t="s">
        <v>1321</v>
      </c>
      <c r="C1152">
        <v>3267717</v>
      </c>
      <c r="D1152" s="397" t="s">
        <v>90</v>
      </c>
      <c r="E1152" s="399">
        <v>31192</v>
      </c>
      <c r="F1152" t="s">
        <v>345</v>
      </c>
      <c r="G1152" s="397">
        <v>25</v>
      </c>
    </row>
    <row r="1153" spans="1:7" x14ac:dyDescent="0.2">
      <c r="A1153" t="s">
        <v>1436</v>
      </c>
      <c r="B1153" t="s">
        <v>693</v>
      </c>
      <c r="C1153">
        <v>3370432</v>
      </c>
      <c r="D1153" s="397" t="s">
        <v>90</v>
      </c>
      <c r="E1153" s="399">
        <v>37544</v>
      </c>
      <c r="F1153" t="s">
        <v>345</v>
      </c>
      <c r="G1153" s="397">
        <v>25</v>
      </c>
    </row>
    <row r="1154" spans="1:7" x14ac:dyDescent="0.2">
      <c r="A1154" t="s">
        <v>462</v>
      </c>
      <c r="B1154" t="s">
        <v>517</v>
      </c>
      <c r="C1154">
        <v>3706099</v>
      </c>
      <c r="D1154" s="397" t="s">
        <v>90</v>
      </c>
      <c r="E1154" s="399">
        <v>35709</v>
      </c>
      <c r="F1154" t="s">
        <v>345</v>
      </c>
      <c r="G1154" s="397">
        <v>25</v>
      </c>
    </row>
    <row r="1155" spans="1:7" x14ac:dyDescent="0.2">
      <c r="A1155" t="s">
        <v>1440</v>
      </c>
      <c r="B1155" t="s">
        <v>1441</v>
      </c>
      <c r="C1155">
        <v>3701526</v>
      </c>
      <c r="D1155" s="397" t="s">
        <v>90</v>
      </c>
      <c r="E1155" s="399">
        <v>26066</v>
      </c>
      <c r="F1155" t="s">
        <v>345</v>
      </c>
      <c r="G1155" s="397">
        <v>25</v>
      </c>
    </row>
    <row r="1156" spans="1:7" x14ac:dyDescent="0.2">
      <c r="A1156" t="s">
        <v>462</v>
      </c>
      <c r="B1156" t="s">
        <v>486</v>
      </c>
      <c r="C1156">
        <v>3545400</v>
      </c>
      <c r="D1156" s="397" t="s">
        <v>90</v>
      </c>
      <c r="E1156" s="399">
        <v>21475</v>
      </c>
      <c r="F1156" t="s">
        <v>345</v>
      </c>
      <c r="G1156" s="397">
        <v>25</v>
      </c>
    </row>
    <row r="1157" spans="1:7" x14ac:dyDescent="0.2">
      <c r="A1157" t="s">
        <v>1443</v>
      </c>
      <c r="B1157" t="s">
        <v>1444</v>
      </c>
      <c r="C1157">
        <v>2815860</v>
      </c>
      <c r="D1157" s="397" t="s">
        <v>90</v>
      </c>
      <c r="E1157" s="399">
        <v>24571</v>
      </c>
      <c r="F1157" t="s">
        <v>345</v>
      </c>
      <c r="G1157" s="397">
        <v>25</v>
      </c>
    </row>
    <row r="1158" spans="1:7" x14ac:dyDescent="0.2">
      <c r="A1158" t="s">
        <v>1447</v>
      </c>
      <c r="B1158" t="s">
        <v>1448</v>
      </c>
      <c r="C1158">
        <v>3455693</v>
      </c>
      <c r="D1158" s="397" t="s">
        <v>90</v>
      </c>
      <c r="E1158" s="399">
        <v>36459</v>
      </c>
      <c r="F1158" t="s">
        <v>345</v>
      </c>
      <c r="G1158" s="397">
        <v>25</v>
      </c>
    </row>
    <row r="1159" spans="1:7" x14ac:dyDescent="0.2">
      <c r="A1159" t="s">
        <v>250</v>
      </c>
      <c r="B1159" t="s">
        <v>476</v>
      </c>
      <c r="C1159">
        <v>3180721</v>
      </c>
      <c r="D1159" s="397" t="s">
        <v>90</v>
      </c>
      <c r="E1159" s="399">
        <v>24118</v>
      </c>
      <c r="F1159" t="s">
        <v>345</v>
      </c>
      <c r="G1159" s="397">
        <v>25</v>
      </c>
    </row>
    <row r="1160" spans="1:7" x14ac:dyDescent="0.2">
      <c r="A1160" t="s">
        <v>250</v>
      </c>
      <c r="B1160" t="s">
        <v>454</v>
      </c>
      <c r="C1160">
        <v>3430292</v>
      </c>
      <c r="D1160" s="397" t="s">
        <v>90</v>
      </c>
      <c r="E1160" s="399">
        <v>37686</v>
      </c>
      <c r="F1160" t="s">
        <v>345</v>
      </c>
      <c r="G1160" s="397">
        <v>25</v>
      </c>
    </row>
    <row r="1161" spans="1:7" x14ac:dyDescent="0.2">
      <c r="A1161" t="s">
        <v>1451</v>
      </c>
      <c r="B1161" t="s">
        <v>876</v>
      </c>
      <c r="C1161">
        <v>3534060</v>
      </c>
      <c r="D1161" s="397" t="s">
        <v>90</v>
      </c>
      <c r="E1161" s="399">
        <v>37741</v>
      </c>
      <c r="F1161" t="s">
        <v>345</v>
      </c>
      <c r="G1161" s="397">
        <v>25</v>
      </c>
    </row>
    <row r="1162" spans="1:7" x14ac:dyDescent="0.2">
      <c r="A1162" t="s">
        <v>1451</v>
      </c>
      <c r="B1162" t="s">
        <v>582</v>
      </c>
      <c r="C1162">
        <v>3447791</v>
      </c>
      <c r="D1162" s="397" t="s">
        <v>90</v>
      </c>
      <c r="E1162" s="399">
        <v>25730</v>
      </c>
      <c r="F1162" t="s">
        <v>345</v>
      </c>
      <c r="G1162" s="397">
        <v>25</v>
      </c>
    </row>
    <row r="1163" spans="1:7" x14ac:dyDescent="0.2">
      <c r="A1163" t="s">
        <v>197</v>
      </c>
      <c r="B1163" t="s">
        <v>476</v>
      </c>
      <c r="C1163">
        <v>2815866</v>
      </c>
      <c r="D1163" s="397" t="s">
        <v>90</v>
      </c>
      <c r="E1163" s="399">
        <v>21029</v>
      </c>
      <c r="F1163" t="s">
        <v>345</v>
      </c>
      <c r="G1163" s="397">
        <v>25</v>
      </c>
    </row>
    <row r="1164" spans="1:7" x14ac:dyDescent="0.2">
      <c r="A1164" t="s">
        <v>197</v>
      </c>
      <c r="B1164" t="s">
        <v>152</v>
      </c>
      <c r="C1164">
        <v>3429823</v>
      </c>
      <c r="D1164" s="397" t="s">
        <v>90</v>
      </c>
      <c r="E1164" s="399">
        <v>36425</v>
      </c>
      <c r="F1164" t="s">
        <v>345</v>
      </c>
      <c r="G1164" s="397">
        <v>25</v>
      </c>
    </row>
    <row r="1165" spans="1:7" x14ac:dyDescent="0.2">
      <c r="A1165" t="s">
        <v>174</v>
      </c>
      <c r="B1165" t="s">
        <v>449</v>
      </c>
      <c r="C1165">
        <v>3485741</v>
      </c>
      <c r="D1165" s="397" t="s">
        <v>90</v>
      </c>
      <c r="E1165" s="399">
        <v>30723</v>
      </c>
      <c r="F1165" t="s">
        <v>345</v>
      </c>
      <c r="G1165" s="397">
        <v>25</v>
      </c>
    </row>
    <row r="1166" spans="1:7" x14ac:dyDescent="0.2">
      <c r="A1166" t="s">
        <v>1454</v>
      </c>
      <c r="B1166" t="s">
        <v>361</v>
      </c>
      <c r="C1166">
        <v>3372337</v>
      </c>
      <c r="D1166" s="397" t="s">
        <v>90</v>
      </c>
      <c r="E1166" s="399">
        <v>27403</v>
      </c>
      <c r="F1166" t="s">
        <v>345</v>
      </c>
      <c r="G1166" s="397">
        <v>25</v>
      </c>
    </row>
    <row r="1167" spans="1:7" x14ac:dyDescent="0.2">
      <c r="A1167" t="s">
        <v>187</v>
      </c>
      <c r="B1167" t="s">
        <v>1456</v>
      </c>
      <c r="C1167">
        <v>3534061</v>
      </c>
      <c r="D1167" s="397" t="s">
        <v>90</v>
      </c>
      <c r="E1167" s="399">
        <v>37370</v>
      </c>
      <c r="F1167" t="s">
        <v>345</v>
      </c>
      <c r="G1167" s="397">
        <v>25</v>
      </c>
    </row>
    <row r="1168" spans="1:7" x14ac:dyDescent="0.2">
      <c r="A1168" t="s">
        <v>187</v>
      </c>
      <c r="B1168" t="s">
        <v>397</v>
      </c>
      <c r="C1168">
        <v>2982596</v>
      </c>
      <c r="D1168" s="397" t="s">
        <v>90</v>
      </c>
      <c r="E1168" s="399">
        <v>18263</v>
      </c>
      <c r="F1168" t="s">
        <v>345</v>
      </c>
      <c r="G1168" s="397">
        <v>25</v>
      </c>
    </row>
    <row r="1169" spans="1:7" x14ac:dyDescent="0.2">
      <c r="A1169" t="s">
        <v>187</v>
      </c>
      <c r="B1169" t="s">
        <v>1457</v>
      </c>
      <c r="C1169">
        <v>3079301</v>
      </c>
      <c r="D1169" s="397" t="s">
        <v>90</v>
      </c>
      <c r="E1169" s="399">
        <v>37245</v>
      </c>
      <c r="F1169" t="s">
        <v>345</v>
      </c>
      <c r="G1169" s="397">
        <v>25</v>
      </c>
    </row>
    <row r="1170" spans="1:7" x14ac:dyDescent="0.2">
      <c r="A1170" t="s">
        <v>187</v>
      </c>
      <c r="B1170" t="s">
        <v>454</v>
      </c>
      <c r="C1170">
        <v>3745332</v>
      </c>
      <c r="D1170" s="397" t="s">
        <v>90</v>
      </c>
      <c r="E1170" s="399">
        <v>37815</v>
      </c>
      <c r="F1170" t="s">
        <v>345</v>
      </c>
      <c r="G1170" s="397">
        <v>25</v>
      </c>
    </row>
    <row r="1171" spans="1:7" x14ac:dyDescent="0.2">
      <c r="A1171" t="s">
        <v>1458</v>
      </c>
      <c r="B1171" t="s">
        <v>1384</v>
      </c>
      <c r="C1171">
        <v>2787052</v>
      </c>
      <c r="D1171" s="397" t="s">
        <v>90</v>
      </c>
      <c r="E1171" s="399">
        <v>20756</v>
      </c>
      <c r="F1171" t="s">
        <v>345</v>
      </c>
      <c r="G1171" s="397">
        <v>25</v>
      </c>
    </row>
    <row r="1172" spans="1:7" x14ac:dyDescent="0.2">
      <c r="A1172" t="s">
        <v>150</v>
      </c>
      <c r="B1172" t="s">
        <v>516</v>
      </c>
      <c r="C1172">
        <v>3412628</v>
      </c>
      <c r="D1172" s="397" t="s">
        <v>90</v>
      </c>
      <c r="E1172" s="399">
        <v>28590</v>
      </c>
      <c r="F1172" t="s">
        <v>345</v>
      </c>
      <c r="G1172" s="397">
        <v>25</v>
      </c>
    </row>
    <row r="1173" spans="1:7" x14ac:dyDescent="0.2">
      <c r="A1173" t="s">
        <v>1462</v>
      </c>
      <c r="B1173" t="s">
        <v>365</v>
      </c>
      <c r="C1173">
        <v>2815873</v>
      </c>
      <c r="D1173" s="397" t="s">
        <v>90</v>
      </c>
      <c r="E1173" s="399">
        <v>16067</v>
      </c>
      <c r="F1173" t="s">
        <v>345</v>
      </c>
      <c r="G1173" s="397">
        <v>25</v>
      </c>
    </row>
    <row r="1174" spans="1:7" x14ac:dyDescent="0.2">
      <c r="A1174" t="s">
        <v>572</v>
      </c>
      <c r="B1174" t="s">
        <v>1275</v>
      </c>
      <c r="C1174">
        <v>3161938</v>
      </c>
      <c r="D1174" s="397" t="s">
        <v>90</v>
      </c>
      <c r="E1174" s="399">
        <v>30069</v>
      </c>
      <c r="F1174" t="s">
        <v>345</v>
      </c>
      <c r="G1174" s="397">
        <v>25</v>
      </c>
    </row>
    <row r="1175" spans="1:7" x14ac:dyDescent="0.2">
      <c r="A1175" t="s">
        <v>127</v>
      </c>
      <c r="B1175" t="s">
        <v>217</v>
      </c>
      <c r="C1175">
        <v>3002733</v>
      </c>
      <c r="D1175" s="397" t="s">
        <v>90</v>
      </c>
      <c r="E1175" s="399">
        <v>29427</v>
      </c>
      <c r="F1175" t="s">
        <v>345</v>
      </c>
      <c r="G1175" s="397">
        <v>25</v>
      </c>
    </row>
    <row r="1176" spans="1:7" x14ac:dyDescent="0.2">
      <c r="A1176" t="s">
        <v>1466</v>
      </c>
      <c r="B1176" t="s">
        <v>427</v>
      </c>
      <c r="C1176">
        <v>2815875</v>
      </c>
      <c r="D1176" s="397" t="s">
        <v>90</v>
      </c>
      <c r="E1176" s="399">
        <v>22325</v>
      </c>
      <c r="F1176" t="s">
        <v>345</v>
      </c>
      <c r="G1176" s="397">
        <v>25</v>
      </c>
    </row>
    <row r="1177" spans="1:7" x14ac:dyDescent="0.2">
      <c r="A1177" t="s">
        <v>1469</v>
      </c>
      <c r="B1177" t="s">
        <v>1470</v>
      </c>
      <c r="C1177">
        <v>2815876</v>
      </c>
      <c r="D1177" s="397" t="s">
        <v>90</v>
      </c>
      <c r="E1177" s="399">
        <v>23651</v>
      </c>
      <c r="F1177" t="s">
        <v>345</v>
      </c>
      <c r="G1177" s="397">
        <v>25</v>
      </c>
    </row>
    <row r="1178" spans="1:7" x14ac:dyDescent="0.2">
      <c r="A1178" t="s">
        <v>1471</v>
      </c>
      <c r="B1178" t="s">
        <v>357</v>
      </c>
      <c r="C1178">
        <v>3456658</v>
      </c>
      <c r="D1178" s="397" t="s">
        <v>90</v>
      </c>
      <c r="E1178" s="399">
        <v>25384</v>
      </c>
      <c r="F1178" t="s">
        <v>345</v>
      </c>
      <c r="G1178" s="397">
        <v>25</v>
      </c>
    </row>
    <row r="1179" spans="1:7" x14ac:dyDescent="0.2">
      <c r="A1179" t="s">
        <v>229</v>
      </c>
      <c r="B1179" t="s">
        <v>1472</v>
      </c>
      <c r="C1179">
        <v>3283455</v>
      </c>
      <c r="D1179" s="397" t="s">
        <v>90</v>
      </c>
      <c r="E1179" s="399">
        <v>37260</v>
      </c>
      <c r="F1179" t="s">
        <v>345</v>
      </c>
      <c r="G1179" s="397">
        <v>25</v>
      </c>
    </row>
    <row r="1180" spans="1:7" x14ac:dyDescent="0.2">
      <c r="A1180" t="s">
        <v>229</v>
      </c>
      <c r="B1180" t="s">
        <v>1473</v>
      </c>
      <c r="C1180">
        <v>3283454</v>
      </c>
      <c r="D1180" s="397" t="s">
        <v>90</v>
      </c>
      <c r="E1180" s="399">
        <v>37260</v>
      </c>
      <c r="F1180" t="s">
        <v>345</v>
      </c>
      <c r="G1180" s="397">
        <v>25</v>
      </c>
    </row>
    <row r="1181" spans="1:7" x14ac:dyDescent="0.2">
      <c r="A1181" t="s">
        <v>161</v>
      </c>
      <c r="B1181" t="s">
        <v>579</v>
      </c>
      <c r="C1181">
        <v>2914709</v>
      </c>
      <c r="D1181" s="397" t="s">
        <v>90</v>
      </c>
      <c r="E1181" s="399">
        <v>29698</v>
      </c>
      <c r="F1181" t="s">
        <v>345</v>
      </c>
      <c r="G1181" s="397">
        <v>25</v>
      </c>
    </row>
    <row r="1182" spans="1:7" x14ac:dyDescent="0.2">
      <c r="A1182" t="s">
        <v>1476</v>
      </c>
      <c r="B1182" t="s">
        <v>447</v>
      </c>
      <c r="C1182">
        <v>2982600</v>
      </c>
      <c r="D1182" s="397" t="s">
        <v>90</v>
      </c>
      <c r="E1182" s="399">
        <v>25786</v>
      </c>
      <c r="F1182" t="s">
        <v>345</v>
      </c>
      <c r="G1182" s="397">
        <v>25</v>
      </c>
    </row>
    <row r="1183" spans="1:7" x14ac:dyDescent="0.2">
      <c r="A1183" t="s">
        <v>1478</v>
      </c>
      <c r="B1183" t="s">
        <v>1349</v>
      </c>
      <c r="C1183">
        <v>3574049</v>
      </c>
      <c r="D1183" s="397" t="s">
        <v>90</v>
      </c>
      <c r="E1183" s="399">
        <v>37320</v>
      </c>
      <c r="F1183" t="s">
        <v>345</v>
      </c>
      <c r="G1183" s="397">
        <v>25</v>
      </c>
    </row>
    <row r="1184" spans="1:7" x14ac:dyDescent="0.2">
      <c r="A1184" t="s">
        <v>1480</v>
      </c>
      <c r="B1184" t="s">
        <v>1481</v>
      </c>
      <c r="C1184">
        <v>3767223</v>
      </c>
      <c r="D1184" s="397" t="s">
        <v>90</v>
      </c>
      <c r="E1184" s="399">
        <v>29291</v>
      </c>
      <c r="F1184" t="s">
        <v>345</v>
      </c>
      <c r="G1184" s="397">
        <v>25</v>
      </c>
    </row>
    <row r="1185" spans="1:7" x14ac:dyDescent="0.2">
      <c r="A1185" t="s">
        <v>230</v>
      </c>
      <c r="B1185" t="s">
        <v>354</v>
      </c>
      <c r="C1185">
        <v>2815880</v>
      </c>
      <c r="D1185" s="397" t="s">
        <v>90</v>
      </c>
      <c r="E1185" s="399">
        <v>20454</v>
      </c>
      <c r="F1185" t="s">
        <v>345</v>
      </c>
      <c r="G1185" s="397">
        <v>25</v>
      </c>
    </row>
    <row r="1186" spans="1:7" x14ac:dyDescent="0.2">
      <c r="A1186" t="s">
        <v>1482</v>
      </c>
      <c r="B1186" t="s">
        <v>1483</v>
      </c>
      <c r="C1186">
        <v>3230970</v>
      </c>
      <c r="D1186" s="397" t="s">
        <v>90</v>
      </c>
      <c r="E1186" s="399">
        <v>21969</v>
      </c>
      <c r="F1186" t="s">
        <v>345</v>
      </c>
      <c r="G1186" s="397">
        <v>25</v>
      </c>
    </row>
    <row r="1187" spans="1:7" x14ac:dyDescent="0.2">
      <c r="A1187" t="s">
        <v>243</v>
      </c>
      <c r="B1187" t="s">
        <v>447</v>
      </c>
      <c r="C1187">
        <v>3058757</v>
      </c>
      <c r="D1187" s="397" t="s">
        <v>90</v>
      </c>
      <c r="E1187" s="399">
        <v>28353</v>
      </c>
      <c r="F1187" t="s">
        <v>345</v>
      </c>
      <c r="G1187" s="397">
        <v>25</v>
      </c>
    </row>
    <row r="1188" spans="1:7" x14ac:dyDescent="0.2">
      <c r="A1188" t="s">
        <v>1484</v>
      </c>
      <c r="B1188" t="s">
        <v>1485</v>
      </c>
      <c r="C1188">
        <v>3430003</v>
      </c>
      <c r="D1188" s="397" t="s">
        <v>90</v>
      </c>
      <c r="E1188" s="399">
        <v>37685</v>
      </c>
      <c r="F1188" t="s">
        <v>345</v>
      </c>
      <c r="G1188" s="397">
        <v>25</v>
      </c>
    </row>
    <row r="1189" spans="1:7" x14ac:dyDescent="0.2">
      <c r="A1189" t="s">
        <v>1486</v>
      </c>
      <c r="B1189" t="s">
        <v>397</v>
      </c>
      <c r="C1189">
        <v>2815885</v>
      </c>
      <c r="D1189" s="397" t="s">
        <v>90</v>
      </c>
      <c r="E1189" s="399">
        <v>27159</v>
      </c>
      <c r="F1189" t="s">
        <v>345</v>
      </c>
      <c r="G1189" s="397">
        <v>25</v>
      </c>
    </row>
    <row r="1190" spans="1:7" x14ac:dyDescent="0.2">
      <c r="A1190" t="s">
        <v>1489</v>
      </c>
      <c r="B1190" t="s">
        <v>509</v>
      </c>
      <c r="C1190">
        <v>3646559</v>
      </c>
      <c r="D1190" s="397" t="s">
        <v>90</v>
      </c>
      <c r="E1190" s="399">
        <v>21031</v>
      </c>
      <c r="F1190" t="s">
        <v>345</v>
      </c>
      <c r="G1190" s="397">
        <v>25</v>
      </c>
    </row>
    <row r="1191" spans="1:7" x14ac:dyDescent="0.2">
      <c r="A1191" t="s">
        <v>1491</v>
      </c>
      <c r="B1191" t="s">
        <v>578</v>
      </c>
      <c r="C1191">
        <v>3611386</v>
      </c>
      <c r="D1191" s="397" t="s">
        <v>90</v>
      </c>
      <c r="E1191" s="399">
        <v>23510</v>
      </c>
      <c r="F1191" t="s">
        <v>345</v>
      </c>
      <c r="G1191" s="397">
        <v>25</v>
      </c>
    </row>
    <row r="1192" spans="1:7" x14ac:dyDescent="0.2">
      <c r="A1192" t="s">
        <v>169</v>
      </c>
      <c r="B1192" t="s">
        <v>13</v>
      </c>
      <c r="C1192">
        <v>3755243</v>
      </c>
      <c r="D1192" s="397" t="s">
        <v>90</v>
      </c>
      <c r="E1192" s="399">
        <v>27175</v>
      </c>
      <c r="F1192" t="s">
        <v>345</v>
      </c>
      <c r="G1192" s="397">
        <v>25</v>
      </c>
    </row>
    <row r="1193" spans="1:7" x14ac:dyDescent="0.2">
      <c r="A1193" t="s">
        <v>1500</v>
      </c>
      <c r="B1193" t="s">
        <v>1501</v>
      </c>
      <c r="C1193">
        <v>3491429</v>
      </c>
      <c r="D1193" s="397" t="s">
        <v>90</v>
      </c>
      <c r="E1193" s="399">
        <v>37443</v>
      </c>
      <c r="F1193" t="s">
        <v>345</v>
      </c>
      <c r="G1193" s="397">
        <v>25</v>
      </c>
    </row>
    <row r="1194" spans="1:7" x14ac:dyDescent="0.2">
      <c r="A1194" t="s">
        <v>1502</v>
      </c>
      <c r="B1194" t="s">
        <v>509</v>
      </c>
      <c r="C1194">
        <v>2815886</v>
      </c>
      <c r="D1194" s="397" t="s">
        <v>90</v>
      </c>
      <c r="E1194" s="399">
        <v>28136</v>
      </c>
      <c r="F1194" t="s">
        <v>345</v>
      </c>
      <c r="G1194" s="397">
        <v>25</v>
      </c>
    </row>
    <row r="1195" spans="1:7" x14ac:dyDescent="0.2">
      <c r="A1195" t="s">
        <v>1503</v>
      </c>
      <c r="B1195" t="s">
        <v>1504</v>
      </c>
      <c r="C1195">
        <v>3514621</v>
      </c>
      <c r="D1195" s="397" t="s">
        <v>90</v>
      </c>
      <c r="E1195" s="399">
        <v>36604</v>
      </c>
      <c r="F1195" t="s">
        <v>345</v>
      </c>
      <c r="G1195" s="397">
        <v>25</v>
      </c>
    </row>
    <row r="1196" spans="1:7" x14ac:dyDescent="0.2">
      <c r="A1196" t="s">
        <v>252</v>
      </c>
      <c r="B1196" t="s">
        <v>196</v>
      </c>
      <c r="C1196">
        <v>2996297</v>
      </c>
      <c r="D1196" s="397" t="s">
        <v>90</v>
      </c>
      <c r="E1196" s="399">
        <v>27533</v>
      </c>
      <c r="F1196" t="s">
        <v>345</v>
      </c>
      <c r="G1196" s="397">
        <v>25</v>
      </c>
    </row>
    <row r="1197" spans="1:7" x14ac:dyDescent="0.2">
      <c r="A1197" t="s">
        <v>1510</v>
      </c>
      <c r="B1197" t="s">
        <v>387</v>
      </c>
      <c r="C1197">
        <v>2670758</v>
      </c>
      <c r="D1197" s="397" t="s">
        <v>90</v>
      </c>
      <c r="E1197" s="399">
        <v>30922</v>
      </c>
      <c r="F1197" t="s">
        <v>345</v>
      </c>
      <c r="G1197" s="397">
        <v>25</v>
      </c>
    </row>
    <row r="1198" spans="1:7" x14ac:dyDescent="0.2">
      <c r="A1198" t="s">
        <v>152</v>
      </c>
      <c r="B1198" t="s">
        <v>131</v>
      </c>
      <c r="C1198">
        <v>3623639</v>
      </c>
      <c r="D1198" s="397" t="s">
        <v>90</v>
      </c>
      <c r="E1198" s="399">
        <v>30766</v>
      </c>
      <c r="F1198" t="s">
        <v>345</v>
      </c>
      <c r="G1198" s="397">
        <v>25</v>
      </c>
    </row>
    <row r="1199" spans="1:7" x14ac:dyDescent="0.2">
      <c r="A1199" t="s">
        <v>1511</v>
      </c>
      <c r="B1199" t="s">
        <v>1512</v>
      </c>
      <c r="C1199">
        <v>3079487</v>
      </c>
      <c r="D1199" s="397" t="s">
        <v>90</v>
      </c>
      <c r="E1199" s="399">
        <v>37137</v>
      </c>
      <c r="F1199" t="s">
        <v>345</v>
      </c>
      <c r="G1199" s="397">
        <v>25</v>
      </c>
    </row>
    <row r="1200" spans="1:7" x14ac:dyDescent="0.2">
      <c r="A1200" t="s">
        <v>1511</v>
      </c>
      <c r="B1200" t="s">
        <v>714</v>
      </c>
      <c r="C1200">
        <v>3536012</v>
      </c>
      <c r="D1200" s="397" t="s">
        <v>90</v>
      </c>
      <c r="E1200" s="399">
        <v>25092</v>
      </c>
      <c r="F1200" t="s">
        <v>345</v>
      </c>
      <c r="G1200" s="397">
        <v>25</v>
      </c>
    </row>
    <row r="1201" spans="1:7" x14ac:dyDescent="0.2">
      <c r="A1201" t="s">
        <v>971</v>
      </c>
      <c r="B1201" t="s">
        <v>361</v>
      </c>
      <c r="C1201">
        <v>3270686</v>
      </c>
      <c r="D1201" s="397" t="s">
        <v>90</v>
      </c>
      <c r="E1201" s="399">
        <v>21305</v>
      </c>
      <c r="F1201" t="s">
        <v>345</v>
      </c>
      <c r="G1201" s="397">
        <v>25</v>
      </c>
    </row>
    <row r="1202" spans="1:7" x14ac:dyDescent="0.2">
      <c r="A1202" t="s">
        <v>1514</v>
      </c>
      <c r="B1202" t="s">
        <v>487</v>
      </c>
      <c r="C1202">
        <v>2954488</v>
      </c>
      <c r="D1202" s="397" t="s">
        <v>90</v>
      </c>
      <c r="E1202" s="399">
        <v>34435</v>
      </c>
      <c r="F1202" t="s">
        <v>345</v>
      </c>
      <c r="G1202" s="397">
        <v>25</v>
      </c>
    </row>
    <row r="1203" spans="1:7" x14ac:dyDescent="0.2">
      <c r="A1203" t="s">
        <v>1514</v>
      </c>
      <c r="B1203" t="s">
        <v>357</v>
      </c>
      <c r="C1203">
        <v>2912471</v>
      </c>
      <c r="D1203" s="397" t="s">
        <v>90</v>
      </c>
      <c r="E1203" s="399">
        <v>27238</v>
      </c>
      <c r="F1203" t="s">
        <v>345</v>
      </c>
      <c r="G1203" s="397">
        <v>25</v>
      </c>
    </row>
    <row r="1204" spans="1:7" x14ac:dyDescent="0.2">
      <c r="A1204" t="s">
        <v>1515</v>
      </c>
      <c r="B1204" t="s">
        <v>401</v>
      </c>
      <c r="C1204">
        <v>3502986</v>
      </c>
      <c r="D1204" s="397" t="s">
        <v>90</v>
      </c>
      <c r="E1204" s="399">
        <v>24586</v>
      </c>
      <c r="F1204" t="s">
        <v>345</v>
      </c>
      <c r="G1204" s="397">
        <v>25</v>
      </c>
    </row>
    <row r="1205" spans="1:7" x14ac:dyDescent="0.2">
      <c r="A1205" t="s">
        <v>1516</v>
      </c>
      <c r="B1205" t="s">
        <v>390</v>
      </c>
      <c r="C1205">
        <v>3773510</v>
      </c>
      <c r="D1205" s="397" t="s">
        <v>90</v>
      </c>
      <c r="E1205" s="399">
        <v>25011</v>
      </c>
      <c r="F1205" t="s">
        <v>345</v>
      </c>
      <c r="G1205" s="397">
        <v>25</v>
      </c>
    </row>
    <row r="1206" spans="1:7" x14ac:dyDescent="0.2">
      <c r="A1206" t="s">
        <v>1518</v>
      </c>
      <c r="B1206" t="s">
        <v>1519</v>
      </c>
      <c r="C1206">
        <v>3112252</v>
      </c>
      <c r="D1206" s="397" t="s">
        <v>90</v>
      </c>
      <c r="E1206" s="399">
        <v>24224</v>
      </c>
      <c r="F1206" t="s">
        <v>345</v>
      </c>
      <c r="G1206" s="397">
        <v>25</v>
      </c>
    </row>
    <row r="1207" spans="1:7" x14ac:dyDescent="0.2">
      <c r="A1207" t="s">
        <v>231</v>
      </c>
      <c r="B1207" t="s">
        <v>500</v>
      </c>
      <c r="C1207">
        <v>2950238</v>
      </c>
      <c r="D1207" s="397" t="s">
        <v>90</v>
      </c>
      <c r="E1207" s="399">
        <v>22831</v>
      </c>
      <c r="F1207" t="s">
        <v>345</v>
      </c>
      <c r="G1207" s="397">
        <v>25</v>
      </c>
    </row>
    <row r="1208" spans="1:7" x14ac:dyDescent="0.2">
      <c r="A1208" t="s">
        <v>1523</v>
      </c>
      <c r="B1208" t="s">
        <v>582</v>
      </c>
      <c r="C1208">
        <v>2957119</v>
      </c>
      <c r="D1208" s="397" t="s">
        <v>90</v>
      </c>
      <c r="E1208" s="399">
        <v>22041</v>
      </c>
      <c r="F1208" t="s">
        <v>345</v>
      </c>
      <c r="G1208" s="397">
        <v>25</v>
      </c>
    </row>
    <row r="1209" spans="1:7" x14ac:dyDescent="0.2">
      <c r="A1209" t="s">
        <v>1526</v>
      </c>
      <c r="B1209" t="s">
        <v>397</v>
      </c>
      <c r="C1209">
        <v>2825529</v>
      </c>
      <c r="D1209" s="397" t="s">
        <v>90</v>
      </c>
      <c r="E1209" s="399">
        <v>28251</v>
      </c>
      <c r="F1209" t="s">
        <v>345</v>
      </c>
      <c r="G1209" s="397">
        <v>25</v>
      </c>
    </row>
    <row r="1210" spans="1:7" x14ac:dyDescent="0.2">
      <c r="A1210" t="s">
        <v>1528</v>
      </c>
      <c r="B1210" t="s">
        <v>174</v>
      </c>
      <c r="C1210">
        <v>3772427</v>
      </c>
      <c r="D1210" s="397" t="s">
        <v>90</v>
      </c>
      <c r="E1210" s="399">
        <v>26978</v>
      </c>
      <c r="F1210" t="s">
        <v>345</v>
      </c>
      <c r="G1210" s="397">
        <v>25</v>
      </c>
    </row>
    <row r="1211" spans="1:7" x14ac:dyDescent="0.2">
      <c r="A1211" t="s">
        <v>1530</v>
      </c>
      <c r="B1211" t="s">
        <v>1531</v>
      </c>
      <c r="C1211">
        <v>3536014</v>
      </c>
      <c r="D1211" s="397" t="s">
        <v>90</v>
      </c>
      <c r="E1211" s="399">
        <v>29837</v>
      </c>
      <c r="F1211" t="s">
        <v>345</v>
      </c>
      <c r="G1211" s="397">
        <v>25</v>
      </c>
    </row>
    <row r="1212" spans="1:7" x14ac:dyDescent="0.2">
      <c r="A1212" t="s">
        <v>1534</v>
      </c>
      <c r="B1212" t="s">
        <v>538</v>
      </c>
      <c r="C1212">
        <v>3742599</v>
      </c>
      <c r="D1212" s="397" t="s">
        <v>90</v>
      </c>
      <c r="E1212" s="399">
        <v>28942</v>
      </c>
      <c r="F1212" t="s">
        <v>345</v>
      </c>
      <c r="G1212" s="397">
        <v>25</v>
      </c>
    </row>
    <row r="1213" spans="1:7" x14ac:dyDescent="0.2">
      <c r="A1213" t="s">
        <v>1535</v>
      </c>
      <c r="B1213" t="s">
        <v>543</v>
      </c>
      <c r="C1213">
        <v>3430005</v>
      </c>
      <c r="D1213" s="397" t="s">
        <v>90</v>
      </c>
      <c r="E1213" s="399">
        <v>37416</v>
      </c>
      <c r="F1213" t="s">
        <v>345</v>
      </c>
      <c r="G1213" s="397">
        <v>25</v>
      </c>
    </row>
    <row r="1214" spans="1:7" x14ac:dyDescent="0.2">
      <c r="A1214" t="s">
        <v>814</v>
      </c>
      <c r="B1214" t="s">
        <v>1539</v>
      </c>
      <c r="C1214">
        <v>3574043</v>
      </c>
      <c r="D1214" s="397" t="s">
        <v>90</v>
      </c>
      <c r="E1214" s="399">
        <v>37671</v>
      </c>
      <c r="F1214" t="s">
        <v>345</v>
      </c>
      <c r="G1214" s="397">
        <v>25</v>
      </c>
    </row>
    <row r="1215" spans="1:7" x14ac:dyDescent="0.2">
      <c r="A1215" t="s">
        <v>1540</v>
      </c>
      <c r="B1215" t="s">
        <v>427</v>
      </c>
      <c r="C1215">
        <v>2747608</v>
      </c>
      <c r="D1215" s="397" t="s">
        <v>90</v>
      </c>
      <c r="E1215" s="399">
        <v>33739</v>
      </c>
      <c r="F1215" t="s">
        <v>345</v>
      </c>
      <c r="G1215" s="397">
        <v>25</v>
      </c>
    </row>
    <row r="1216" spans="1:7" x14ac:dyDescent="0.2">
      <c r="A1216" t="s">
        <v>1544</v>
      </c>
      <c r="B1216" t="s">
        <v>174</v>
      </c>
      <c r="C1216">
        <v>3656515</v>
      </c>
      <c r="D1216" s="397" t="s">
        <v>90</v>
      </c>
      <c r="E1216" s="399">
        <v>30111</v>
      </c>
      <c r="F1216" t="s">
        <v>345</v>
      </c>
      <c r="G1216" s="397">
        <v>25</v>
      </c>
    </row>
    <row r="1217" spans="1:7" x14ac:dyDescent="0.2">
      <c r="A1217" t="s">
        <v>151</v>
      </c>
      <c r="B1217" t="s">
        <v>915</v>
      </c>
      <c r="C1217">
        <v>3179747</v>
      </c>
      <c r="D1217" s="397" t="s">
        <v>90</v>
      </c>
      <c r="E1217" s="399">
        <v>30490</v>
      </c>
      <c r="F1217" t="s">
        <v>345</v>
      </c>
      <c r="G1217" s="397">
        <v>25</v>
      </c>
    </row>
    <row r="1218" spans="1:7" x14ac:dyDescent="0.2">
      <c r="A1218" t="s">
        <v>1546</v>
      </c>
      <c r="B1218" t="s">
        <v>1547</v>
      </c>
      <c r="C1218">
        <v>2858084</v>
      </c>
      <c r="D1218" s="397" t="s">
        <v>90</v>
      </c>
      <c r="E1218" s="399">
        <v>26496</v>
      </c>
      <c r="F1218" t="s">
        <v>345</v>
      </c>
      <c r="G1218" s="397">
        <v>25</v>
      </c>
    </row>
    <row r="1219" spans="1:7" x14ac:dyDescent="0.2">
      <c r="A1219" t="s">
        <v>254</v>
      </c>
      <c r="B1219" t="s">
        <v>427</v>
      </c>
      <c r="C1219">
        <v>2738527</v>
      </c>
      <c r="D1219" s="397" t="s">
        <v>90</v>
      </c>
      <c r="E1219" s="399">
        <v>29839</v>
      </c>
      <c r="F1219" t="s">
        <v>345</v>
      </c>
      <c r="G1219" s="397">
        <v>25</v>
      </c>
    </row>
    <row r="1220" spans="1:7" x14ac:dyDescent="0.2">
      <c r="A1220" t="s">
        <v>279</v>
      </c>
      <c r="B1220" t="s">
        <v>714</v>
      </c>
      <c r="C1220">
        <v>3002792</v>
      </c>
      <c r="D1220" s="397" t="s">
        <v>90</v>
      </c>
      <c r="E1220" s="399">
        <v>25681</v>
      </c>
      <c r="F1220" t="s">
        <v>345</v>
      </c>
      <c r="G1220" s="397">
        <v>25</v>
      </c>
    </row>
    <row r="1221" spans="1:7" x14ac:dyDescent="0.2">
      <c r="A1221" t="s">
        <v>255</v>
      </c>
      <c r="B1221" t="s">
        <v>447</v>
      </c>
      <c r="C1221">
        <v>3430011</v>
      </c>
      <c r="D1221" s="397" t="s">
        <v>90</v>
      </c>
      <c r="E1221" s="399">
        <v>37359</v>
      </c>
      <c r="F1221" t="s">
        <v>345</v>
      </c>
      <c r="G1221" s="397">
        <v>25</v>
      </c>
    </row>
    <row r="1222" spans="1:7" x14ac:dyDescent="0.2">
      <c r="A1222" t="s">
        <v>1553</v>
      </c>
      <c r="B1222" t="s">
        <v>1554</v>
      </c>
      <c r="C1222">
        <v>3656404</v>
      </c>
      <c r="D1222" s="397" t="s">
        <v>90</v>
      </c>
      <c r="E1222" s="399">
        <v>30583</v>
      </c>
      <c r="F1222" t="s">
        <v>345</v>
      </c>
      <c r="G1222" s="397">
        <v>25</v>
      </c>
    </row>
    <row r="1223" spans="1:7" x14ac:dyDescent="0.2">
      <c r="A1223" t="s">
        <v>1555</v>
      </c>
      <c r="B1223" t="s">
        <v>1556</v>
      </c>
      <c r="C1223">
        <v>3224461</v>
      </c>
      <c r="D1223" s="397" t="s">
        <v>90</v>
      </c>
      <c r="E1223" s="399">
        <v>23320</v>
      </c>
      <c r="F1223" t="s">
        <v>345</v>
      </c>
      <c r="G1223" s="397">
        <v>25</v>
      </c>
    </row>
    <row r="1224" spans="1:7" x14ac:dyDescent="0.2">
      <c r="A1224" t="s">
        <v>280</v>
      </c>
      <c r="B1224" t="s">
        <v>361</v>
      </c>
      <c r="C1224">
        <v>3296746</v>
      </c>
      <c r="D1224" s="397" t="s">
        <v>90</v>
      </c>
      <c r="E1224" s="399">
        <v>26156</v>
      </c>
      <c r="F1224" t="s">
        <v>345</v>
      </c>
      <c r="G1224" s="397">
        <v>25</v>
      </c>
    </row>
    <row r="1225" spans="1:7" x14ac:dyDescent="0.2">
      <c r="A1225" t="s">
        <v>1557</v>
      </c>
      <c r="B1225" t="s">
        <v>401</v>
      </c>
      <c r="C1225">
        <v>3757876</v>
      </c>
      <c r="D1225" s="397" t="s">
        <v>90</v>
      </c>
      <c r="E1225" s="399">
        <v>34399</v>
      </c>
      <c r="F1225" t="s">
        <v>345</v>
      </c>
      <c r="G1225" s="397">
        <v>25</v>
      </c>
    </row>
    <row r="1226" spans="1:7" x14ac:dyDescent="0.2">
      <c r="A1226" t="s">
        <v>1559</v>
      </c>
      <c r="B1226" t="s">
        <v>437</v>
      </c>
      <c r="C1226">
        <v>2815899</v>
      </c>
      <c r="D1226" s="397" t="s">
        <v>90</v>
      </c>
      <c r="E1226" s="399">
        <v>18457</v>
      </c>
      <c r="F1226" t="s">
        <v>345</v>
      </c>
      <c r="G1226" s="397">
        <v>25</v>
      </c>
    </row>
    <row r="1227" spans="1:7" x14ac:dyDescent="0.2">
      <c r="A1227" t="s">
        <v>1560</v>
      </c>
      <c r="B1227" t="s">
        <v>1016</v>
      </c>
      <c r="C1227">
        <v>3763463</v>
      </c>
      <c r="D1227" s="397" t="s">
        <v>90</v>
      </c>
      <c r="E1227" s="399">
        <v>29856</v>
      </c>
      <c r="F1227" t="s">
        <v>345</v>
      </c>
      <c r="G1227" s="397">
        <v>25</v>
      </c>
    </row>
    <row r="1228" spans="1:7" x14ac:dyDescent="0.2">
      <c r="A1228" t="s">
        <v>1562</v>
      </c>
      <c r="B1228" t="s">
        <v>1563</v>
      </c>
      <c r="C1228">
        <v>3754278</v>
      </c>
      <c r="D1228" s="397" t="s">
        <v>90</v>
      </c>
      <c r="E1228" s="399">
        <v>33053</v>
      </c>
      <c r="F1228" t="s">
        <v>345</v>
      </c>
      <c r="G1228" s="397">
        <v>25</v>
      </c>
    </row>
    <row r="1229" spans="1:7" x14ac:dyDescent="0.2">
      <c r="A1229" t="s">
        <v>1564</v>
      </c>
      <c r="B1229" t="s">
        <v>463</v>
      </c>
      <c r="C1229">
        <v>3491339</v>
      </c>
      <c r="D1229" s="397" t="s">
        <v>90</v>
      </c>
      <c r="E1229" s="399">
        <v>37007</v>
      </c>
      <c r="F1229" t="s">
        <v>345</v>
      </c>
      <c r="G1229" s="397">
        <v>25</v>
      </c>
    </row>
    <row r="1230" spans="1:7" x14ac:dyDescent="0.2">
      <c r="A1230" t="s">
        <v>1566</v>
      </c>
      <c r="B1230" t="s">
        <v>1321</v>
      </c>
      <c r="C1230">
        <v>3463123</v>
      </c>
      <c r="D1230" s="397" t="s">
        <v>90</v>
      </c>
      <c r="E1230" s="399">
        <v>23119</v>
      </c>
      <c r="F1230" t="s">
        <v>345</v>
      </c>
      <c r="G1230" s="397">
        <v>25</v>
      </c>
    </row>
    <row r="1231" spans="1:7" x14ac:dyDescent="0.2">
      <c r="A1231" t="s">
        <v>1567</v>
      </c>
      <c r="B1231" t="s">
        <v>850</v>
      </c>
      <c r="C1231">
        <v>3255099</v>
      </c>
      <c r="D1231" s="397" t="s">
        <v>90</v>
      </c>
      <c r="E1231" s="399">
        <v>29317</v>
      </c>
      <c r="F1231" t="s">
        <v>345</v>
      </c>
      <c r="G1231" s="397">
        <v>25</v>
      </c>
    </row>
    <row r="1232" spans="1:7" x14ac:dyDescent="0.2">
      <c r="A1232" t="s">
        <v>1569</v>
      </c>
      <c r="B1232" t="s">
        <v>394</v>
      </c>
      <c r="C1232">
        <v>3418139</v>
      </c>
      <c r="D1232" s="397" t="s">
        <v>90</v>
      </c>
      <c r="E1232" s="399">
        <v>23712</v>
      </c>
      <c r="F1232" t="s">
        <v>345</v>
      </c>
      <c r="G1232" s="397">
        <v>25</v>
      </c>
    </row>
    <row r="1233" spans="1:7" x14ac:dyDescent="0.2">
      <c r="A1233" t="s">
        <v>1005</v>
      </c>
      <c r="B1233" t="s">
        <v>500</v>
      </c>
      <c r="C1233">
        <v>3223827</v>
      </c>
      <c r="D1233" s="397" t="s">
        <v>90</v>
      </c>
      <c r="E1233" s="399">
        <v>25113</v>
      </c>
      <c r="F1233" t="s">
        <v>345</v>
      </c>
      <c r="G1233" s="397">
        <v>25</v>
      </c>
    </row>
    <row r="1234" spans="1:7" x14ac:dyDescent="0.2">
      <c r="A1234" t="s">
        <v>1571</v>
      </c>
      <c r="B1234" t="s">
        <v>447</v>
      </c>
      <c r="C1234">
        <v>3574427</v>
      </c>
      <c r="D1234" s="397" t="s">
        <v>90</v>
      </c>
      <c r="E1234" s="399">
        <v>26967</v>
      </c>
      <c r="F1234" t="s">
        <v>345</v>
      </c>
      <c r="G1234" s="397">
        <v>25</v>
      </c>
    </row>
    <row r="1235" spans="1:7" x14ac:dyDescent="0.2">
      <c r="A1235" t="s">
        <v>140</v>
      </c>
      <c r="B1235" t="s">
        <v>1167</v>
      </c>
      <c r="C1235">
        <v>3418136</v>
      </c>
      <c r="D1235" s="397" t="s">
        <v>90</v>
      </c>
      <c r="E1235" s="399">
        <v>28282</v>
      </c>
      <c r="F1235" t="s">
        <v>345</v>
      </c>
      <c r="G1235" s="397">
        <v>25</v>
      </c>
    </row>
    <row r="1236" spans="1:7" x14ac:dyDescent="0.2">
      <c r="A1236" t="s">
        <v>140</v>
      </c>
      <c r="B1236" t="s">
        <v>1572</v>
      </c>
      <c r="C1236">
        <v>3740946</v>
      </c>
      <c r="D1236" s="397" t="s">
        <v>90</v>
      </c>
      <c r="E1236" s="399">
        <v>27903</v>
      </c>
      <c r="F1236" t="s">
        <v>345</v>
      </c>
      <c r="G1236" s="397">
        <v>25</v>
      </c>
    </row>
    <row r="1237" spans="1:7" x14ac:dyDescent="0.2">
      <c r="A1237" t="s">
        <v>1573</v>
      </c>
      <c r="B1237" t="s">
        <v>397</v>
      </c>
      <c r="C1237">
        <v>3002254</v>
      </c>
      <c r="D1237" s="397" t="s">
        <v>90</v>
      </c>
      <c r="E1237" s="399">
        <v>24866</v>
      </c>
      <c r="F1237" t="s">
        <v>345</v>
      </c>
      <c r="G1237" s="397">
        <v>25</v>
      </c>
    </row>
    <row r="1238" spans="1:7" x14ac:dyDescent="0.2">
      <c r="A1238" t="s">
        <v>1574</v>
      </c>
      <c r="B1238" t="s">
        <v>427</v>
      </c>
      <c r="C1238">
        <v>3002735</v>
      </c>
      <c r="D1238" s="397" t="s">
        <v>90</v>
      </c>
      <c r="E1238" s="399">
        <v>24398</v>
      </c>
      <c r="F1238" t="s">
        <v>345</v>
      </c>
      <c r="G1238" s="397">
        <v>25</v>
      </c>
    </row>
    <row r="1239" spans="1:7" x14ac:dyDescent="0.2">
      <c r="A1239" t="s">
        <v>1577</v>
      </c>
      <c r="B1239" t="s">
        <v>985</v>
      </c>
      <c r="C1239">
        <v>3545357</v>
      </c>
      <c r="D1239" s="397" t="s">
        <v>90</v>
      </c>
      <c r="E1239" s="399">
        <v>31777</v>
      </c>
      <c r="F1239" t="s">
        <v>345</v>
      </c>
      <c r="G1239" s="397">
        <v>25</v>
      </c>
    </row>
    <row r="1240" spans="1:7" x14ac:dyDescent="0.2">
      <c r="A1240" t="s">
        <v>1578</v>
      </c>
      <c r="B1240" t="s">
        <v>1579</v>
      </c>
      <c r="C1240">
        <v>3574044</v>
      </c>
      <c r="D1240" s="397" t="s">
        <v>90</v>
      </c>
      <c r="E1240" s="399">
        <v>37508</v>
      </c>
      <c r="F1240" t="s">
        <v>345</v>
      </c>
      <c r="G1240" s="397">
        <v>25</v>
      </c>
    </row>
    <row r="1241" spans="1:7" x14ac:dyDescent="0.2">
      <c r="A1241" t="s">
        <v>1580</v>
      </c>
      <c r="B1241" t="s">
        <v>365</v>
      </c>
      <c r="C1241">
        <v>3616251</v>
      </c>
      <c r="D1241" s="397" t="s">
        <v>90</v>
      </c>
      <c r="E1241" s="399">
        <v>25281</v>
      </c>
      <c r="F1241" t="s">
        <v>345</v>
      </c>
      <c r="G1241" s="397">
        <v>25</v>
      </c>
    </row>
    <row r="1242" spans="1:7" x14ac:dyDescent="0.2">
      <c r="A1242" t="s">
        <v>1581</v>
      </c>
      <c r="B1242" t="s">
        <v>10</v>
      </c>
      <c r="C1242">
        <v>3139946</v>
      </c>
      <c r="D1242" s="397" t="s">
        <v>90</v>
      </c>
      <c r="E1242" s="399">
        <v>36824</v>
      </c>
      <c r="F1242" t="s">
        <v>345</v>
      </c>
      <c r="G1242" s="397">
        <v>25</v>
      </c>
    </row>
    <row r="1243" spans="1:7" x14ac:dyDescent="0.2">
      <c r="A1243" t="s">
        <v>136</v>
      </c>
      <c r="B1243" t="s">
        <v>217</v>
      </c>
      <c r="C1243">
        <v>3223830</v>
      </c>
      <c r="D1243" s="397" t="s">
        <v>90</v>
      </c>
      <c r="E1243" s="399">
        <v>25149</v>
      </c>
      <c r="F1243" t="s">
        <v>345</v>
      </c>
      <c r="G1243" s="397">
        <v>25</v>
      </c>
    </row>
    <row r="1244" spans="1:7" x14ac:dyDescent="0.2">
      <c r="A1244" t="s">
        <v>136</v>
      </c>
      <c r="B1244" t="s">
        <v>506</v>
      </c>
      <c r="C1244">
        <v>2815903</v>
      </c>
      <c r="D1244" s="397" t="s">
        <v>90</v>
      </c>
      <c r="E1244" s="399">
        <v>28558</v>
      </c>
      <c r="F1244" t="s">
        <v>345</v>
      </c>
      <c r="G1244" s="397">
        <v>25</v>
      </c>
    </row>
    <row r="1245" spans="1:7" x14ac:dyDescent="0.2">
      <c r="A1245" t="s">
        <v>136</v>
      </c>
      <c r="B1245" t="s">
        <v>390</v>
      </c>
      <c r="C1245">
        <v>2907956</v>
      </c>
      <c r="D1245" s="397" t="s">
        <v>90</v>
      </c>
      <c r="E1245" s="399">
        <v>25196</v>
      </c>
      <c r="F1245" t="s">
        <v>345</v>
      </c>
      <c r="G1245" s="397">
        <v>25</v>
      </c>
    </row>
    <row r="1246" spans="1:7" x14ac:dyDescent="0.2">
      <c r="A1246" t="s">
        <v>1582</v>
      </c>
      <c r="B1246" t="s">
        <v>1519</v>
      </c>
      <c r="C1246">
        <v>2953454</v>
      </c>
      <c r="D1246" s="397" t="s">
        <v>90</v>
      </c>
      <c r="E1246" s="399">
        <v>28373</v>
      </c>
      <c r="F1246" t="s">
        <v>345</v>
      </c>
      <c r="G1246" s="397">
        <v>25</v>
      </c>
    </row>
    <row r="1247" spans="1:7" x14ac:dyDescent="0.2">
      <c r="A1247" t="s">
        <v>1583</v>
      </c>
      <c r="B1247" t="s">
        <v>231</v>
      </c>
      <c r="C1247">
        <v>3774506</v>
      </c>
      <c r="D1247" s="397" t="s">
        <v>90</v>
      </c>
      <c r="E1247" s="399">
        <v>36808</v>
      </c>
      <c r="F1247" t="s">
        <v>345</v>
      </c>
      <c r="G1247" s="397">
        <v>25</v>
      </c>
    </row>
    <row r="1248" spans="1:7" x14ac:dyDescent="0.2">
      <c r="A1248" t="s">
        <v>162</v>
      </c>
      <c r="B1248" t="s">
        <v>427</v>
      </c>
      <c r="C1248">
        <v>2816615</v>
      </c>
      <c r="D1248" s="397" t="s">
        <v>90</v>
      </c>
      <c r="E1248" s="399">
        <v>27822</v>
      </c>
      <c r="F1248" t="s">
        <v>345</v>
      </c>
      <c r="G1248" s="397">
        <v>25</v>
      </c>
    </row>
    <row r="1249" spans="1:7" x14ac:dyDescent="0.2">
      <c r="A1249" t="s">
        <v>162</v>
      </c>
      <c r="B1249" t="s">
        <v>578</v>
      </c>
      <c r="C1249">
        <v>2809126</v>
      </c>
      <c r="D1249" s="397" t="s">
        <v>90</v>
      </c>
      <c r="E1249" s="399">
        <v>15939</v>
      </c>
      <c r="F1249" t="s">
        <v>345</v>
      </c>
      <c r="G1249" s="397">
        <v>25</v>
      </c>
    </row>
    <row r="1250" spans="1:7" x14ac:dyDescent="0.2">
      <c r="A1250" t="s">
        <v>1584</v>
      </c>
      <c r="B1250" t="s">
        <v>596</v>
      </c>
      <c r="C1250">
        <v>2953459</v>
      </c>
      <c r="D1250" s="397" t="s">
        <v>90</v>
      </c>
      <c r="E1250" s="399">
        <v>29399</v>
      </c>
      <c r="F1250" t="s">
        <v>345</v>
      </c>
      <c r="G1250" s="397">
        <v>25</v>
      </c>
    </row>
    <row r="1251" spans="1:7" x14ac:dyDescent="0.2">
      <c r="A1251" t="s">
        <v>1585</v>
      </c>
      <c r="B1251" t="s">
        <v>538</v>
      </c>
      <c r="C1251">
        <v>2996295</v>
      </c>
      <c r="D1251" s="397" t="s">
        <v>90</v>
      </c>
      <c r="E1251" s="399">
        <v>24852</v>
      </c>
      <c r="F1251" t="s">
        <v>345</v>
      </c>
      <c r="G1251" s="397">
        <v>25</v>
      </c>
    </row>
    <row r="1252" spans="1:7" x14ac:dyDescent="0.2">
      <c r="A1252" t="s">
        <v>1588</v>
      </c>
      <c r="B1252" t="s">
        <v>1589</v>
      </c>
      <c r="C1252">
        <v>2815912</v>
      </c>
      <c r="D1252" s="397" t="s">
        <v>90</v>
      </c>
      <c r="E1252" s="399">
        <v>25608</v>
      </c>
      <c r="F1252" t="s">
        <v>345</v>
      </c>
      <c r="G1252" s="397">
        <v>25</v>
      </c>
    </row>
    <row r="1253" spans="1:7" x14ac:dyDescent="0.2">
      <c r="A1253" t="s">
        <v>1031</v>
      </c>
      <c r="B1253" t="s">
        <v>217</v>
      </c>
      <c r="C1253">
        <v>2816617</v>
      </c>
      <c r="D1253" s="397" t="s">
        <v>90</v>
      </c>
      <c r="E1253" s="399">
        <v>15983</v>
      </c>
      <c r="F1253" t="s">
        <v>345</v>
      </c>
      <c r="G1253" s="397">
        <v>25</v>
      </c>
    </row>
    <row r="1254" spans="1:7" x14ac:dyDescent="0.2">
      <c r="A1254" t="s">
        <v>1031</v>
      </c>
      <c r="B1254" t="s">
        <v>925</v>
      </c>
      <c r="C1254">
        <v>2815915</v>
      </c>
      <c r="D1254" s="397" t="s">
        <v>90</v>
      </c>
      <c r="E1254" s="399">
        <v>32255</v>
      </c>
      <c r="F1254" t="s">
        <v>345</v>
      </c>
      <c r="G1254" s="397">
        <v>25</v>
      </c>
    </row>
    <row r="1255" spans="1:7" x14ac:dyDescent="0.2">
      <c r="A1255" t="s">
        <v>1593</v>
      </c>
      <c r="B1255" t="s">
        <v>401</v>
      </c>
      <c r="C1255">
        <v>3311705</v>
      </c>
      <c r="D1255" s="397" t="s">
        <v>90</v>
      </c>
      <c r="E1255" s="399">
        <v>35845</v>
      </c>
      <c r="F1255" t="s">
        <v>345</v>
      </c>
      <c r="G1255" s="397">
        <v>25</v>
      </c>
    </row>
    <row r="1256" spans="1:7" x14ac:dyDescent="0.2">
      <c r="A1256" t="s">
        <v>1594</v>
      </c>
      <c r="B1256" t="s">
        <v>352</v>
      </c>
      <c r="C1256">
        <v>2983859</v>
      </c>
      <c r="D1256" s="397" t="s">
        <v>90</v>
      </c>
      <c r="E1256" s="399">
        <v>23069</v>
      </c>
      <c r="F1256" t="s">
        <v>345</v>
      </c>
      <c r="G1256" s="397">
        <v>25</v>
      </c>
    </row>
    <row r="1257" spans="1:7" x14ac:dyDescent="0.2">
      <c r="A1257" t="s">
        <v>1595</v>
      </c>
      <c r="B1257" t="s">
        <v>1596</v>
      </c>
      <c r="C1257">
        <v>3534064</v>
      </c>
      <c r="D1257" s="397" t="s">
        <v>90</v>
      </c>
      <c r="E1257" s="399">
        <v>37378</v>
      </c>
      <c r="F1257" t="s">
        <v>345</v>
      </c>
      <c r="G1257" s="397">
        <v>25</v>
      </c>
    </row>
    <row r="1258" spans="1:7" x14ac:dyDescent="0.2">
      <c r="A1258" t="s">
        <v>1597</v>
      </c>
      <c r="B1258" t="s">
        <v>365</v>
      </c>
      <c r="C1258">
        <v>3623638</v>
      </c>
      <c r="D1258" s="397" t="s">
        <v>90</v>
      </c>
      <c r="E1258" s="399">
        <v>30031</v>
      </c>
      <c r="F1258" t="s">
        <v>345</v>
      </c>
      <c r="G1258" s="397">
        <v>25</v>
      </c>
    </row>
    <row r="1259" spans="1:7" x14ac:dyDescent="0.2">
      <c r="A1259" t="s">
        <v>1598</v>
      </c>
      <c r="B1259" t="s">
        <v>437</v>
      </c>
      <c r="C1259">
        <v>3189184</v>
      </c>
      <c r="D1259" s="397" t="s">
        <v>90</v>
      </c>
      <c r="E1259" s="399">
        <v>18522</v>
      </c>
      <c r="F1259" t="s">
        <v>345</v>
      </c>
      <c r="G1259" s="397">
        <v>25</v>
      </c>
    </row>
    <row r="1260" spans="1:7" x14ac:dyDescent="0.2">
      <c r="A1260" t="s">
        <v>157</v>
      </c>
      <c r="B1260" t="s">
        <v>1599</v>
      </c>
      <c r="C1260">
        <v>3769878</v>
      </c>
      <c r="D1260" s="397" t="s">
        <v>90</v>
      </c>
      <c r="E1260" s="399">
        <v>30496</v>
      </c>
      <c r="F1260" t="s">
        <v>345</v>
      </c>
      <c r="G1260" s="397">
        <v>25</v>
      </c>
    </row>
    <row r="1261" spans="1:7" x14ac:dyDescent="0.2">
      <c r="A1261" t="s">
        <v>1600</v>
      </c>
      <c r="B1261" t="s">
        <v>579</v>
      </c>
      <c r="C1261">
        <v>3349588</v>
      </c>
      <c r="D1261" s="397" t="s">
        <v>90</v>
      </c>
      <c r="E1261" s="399">
        <v>27182</v>
      </c>
      <c r="F1261" t="s">
        <v>345</v>
      </c>
      <c r="G1261" s="397">
        <v>25</v>
      </c>
    </row>
    <row r="1262" spans="1:7" x14ac:dyDescent="0.2">
      <c r="A1262" t="s">
        <v>1601</v>
      </c>
      <c r="B1262" t="s">
        <v>714</v>
      </c>
      <c r="C1262">
        <v>2996300</v>
      </c>
      <c r="D1262" s="397" t="s">
        <v>90</v>
      </c>
      <c r="E1262" s="399">
        <v>28080</v>
      </c>
      <c r="F1262" t="s">
        <v>345</v>
      </c>
      <c r="G1262" s="397">
        <v>25</v>
      </c>
    </row>
    <row r="1263" spans="1:7" x14ac:dyDescent="0.2">
      <c r="A1263" t="s">
        <v>1602</v>
      </c>
      <c r="B1263" t="s">
        <v>174</v>
      </c>
      <c r="C1263">
        <v>3504023</v>
      </c>
      <c r="D1263" s="397" t="s">
        <v>90</v>
      </c>
      <c r="E1263" s="399">
        <v>23891</v>
      </c>
      <c r="F1263" t="s">
        <v>345</v>
      </c>
      <c r="G1263" s="397">
        <v>25</v>
      </c>
    </row>
    <row r="1264" spans="1:7" x14ac:dyDescent="0.2">
      <c r="A1264" t="s">
        <v>134</v>
      </c>
      <c r="B1264" t="s">
        <v>205</v>
      </c>
      <c r="C1264">
        <v>3430010</v>
      </c>
      <c r="D1264" s="397" t="s">
        <v>90</v>
      </c>
      <c r="E1264" s="399">
        <v>37664</v>
      </c>
      <c r="F1264" t="s">
        <v>345</v>
      </c>
      <c r="G1264" s="397">
        <v>25</v>
      </c>
    </row>
    <row r="1265" spans="1:7" x14ac:dyDescent="0.2">
      <c r="A1265" t="s">
        <v>134</v>
      </c>
      <c r="B1265" t="s">
        <v>878</v>
      </c>
      <c r="C1265">
        <v>3441162</v>
      </c>
      <c r="D1265" s="397" t="s">
        <v>90</v>
      </c>
      <c r="E1265" s="399">
        <v>37828</v>
      </c>
      <c r="F1265" t="s">
        <v>345</v>
      </c>
      <c r="G1265" s="397">
        <v>25</v>
      </c>
    </row>
    <row r="1266" spans="1:7" x14ac:dyDescent="0.2">
      <c r="A1266" t="s">
        <v>137</v>
      </c>
      <c r="B1266" t="s">
        <v>665</v>
      </c>
      <c r="C1266">
        <v>3574426</v>
      </c>
      <c r="D1266" s="397" t="s">
        <v>90</v>
      </c>
      <c r="E1266" s="399">
        <v>26781</v>
      </c>
      <c r="F1266" t="s">
        <v>345</v>
      </c>
      <c r="G1266" s="397">
        <v>25</v>
      </c>
    </row>
    <row r="1267" spans="1:7" x14ac:dyDescent="0.2">
      <c r="A1267" t="s">
        <v>137</v>
      </c>
      <c r="B1267" t="s">
        <v>397</v>
      </c>
      <c r="C1267">
        <v>3773329</v>
      </c>
      <c r="D1267" s="397" t="s">
        <v>90</v>
      </c>
      <c r="E1267" s="399">
        <v>25124</v>
      </c>
      <c r="F1267" t="s">
        <v>345</v>
      </c>
      <c r="G1267" s="397">
        <v>25</v>
      </c>
    </row>
    <row r="1268" spans="1:7" x14ac:dyDescent="0.2">
      <c r="A1268" t="s">
        <v>137</v>
      </c>
      <c r="B1268" t="s">
        <v>375</v>
      </c>
      <c r="C1268">
        <v>2812229</v>
      </c>
      <c r="D1268" s="397" t="s">
        <v>90</v>
      </c>
      <c r="E1268" s="399">
        <v>15276</v>
      </c>
      <c r="F1268" t="s">
        <v>345</v>
      </c>
      <c r="G1268" s="397">
        <v>25</v>
      </c>
    </row>
    <row r="1269" spans="1:7" x14ac:dyDescent="0.2">
      <c r="A1269" t="s">
        <v>1605</v>
      </c>
      <c r="B1269" t="s">
        <v>846</v>
      </c>
      <c r="C1269">
        <v>2815920</v>
      </c>
      <c r="D1269" s="397" t="s">
        <v>90</v>
      </c>
      <c r="E1269" s="399">
        <v>22153</v>
      </c>
      <c r="F1269" t="s">
        <v>345</v>
      </c>
      <c r="G1269" s="397">
        <v>25</v>
      </c>
    </row>
    <row r="1270" spans="1:7" x14ac:dyDescent="0.2">
      <c r="A1270" t="s">
        <v>1606</v>
      </c>
      <c r="B1270" t="s">
        <v>1607</v>
      </c>
      <c r="C1270">
        <v>3512384</v>
      </c>
      <c r="D1270" s="397" t="s">
        <v>90</v>
      </c>
      <c r="E1270" s="399">
        <v>37514</v>
      </c>
      <c r="F1270" t="s">
        <v>345</v>
      </c>
      <c r="G1270" s="397">
        <v>25</v>
      </c>
    </row>
    <row r="1271" spans="1:7" x14ac:dyDescent="0.2">
      <c r="A1271" t="s">
        <v>1609</v>
      </c>
      <c r="B1271" t="s">
        <v>1058</v>
      </c>
      <c r="C1271">
        <v>3672794</v>
      </c>
      <c r="D1271" s="397" t="s">
        <v>90</v>
      </c>
      <c r="E1271" s="399">
        <v>37440</v>
      </c>
      <c r="F1271" t="s">
        <v>345</v>
      </c>
      <c r="G1271" s="397">
        <v>25</v>
      </c>
    </row>
    <row r="1272" spans="1:7" x14ac:dyDescent="0.2">
      <c r="A1272" t="s">
        <v>144</v>
      </c>
      <c r="B1272" t="s">
        <v>417</v>
      </c>
      <c r="C1272">
        <v>2959936</v>
      </c>
      <c r="D1272" s="397" t="s">
        <v>90</v>
      </c>
      <c r="E1272" s="399">
        <v>24874</v>
      </c>
      <c r="F1272" t="s">
        <v>345</v>
      </c>
      <c r="G1272" s="397">
        <v>25</v>
      </c>
    </row>
    <row r="1273" spans="1:7" x14ac:dyDescent="0.2">
      <c r="A1273" t="s">
        <v>113</v>
      </c>
      <c r="B1273" t="s">
        <v>114</v>
      </c>
      <c r="C1273" s="174" t="s">
        <v>115</v>
      </c>
      <c r="D1273" s="397" t="s">
        <v>116</v>
      </c>
      <c r="E1273" s="398" t="s">
        <v>117</v>
      </c>
      <c r="F1273" t="s">
        <v>118</v>
      </c>
      <c r="G1273" t="s">
        <v>119</v>
      </c>
    </row>
    <row r="1274" spans="1:7" x14ac:dyDescent="0.2">
      <c r="A1274"/>
      <c r="C1274"/>
      <c r="D1274"/>
      <c r="E1274"/>
      <c r="G1274"/>
    </row>
    <row r="1275" spans="1:7" x14ac:dyDescent="0.2">
      <c r="A1275"/>
      <c r="C1275"/>
      <c r="D1275"/>
      <c r="E1275"/>
      <c r="G1275"/>
    </row>
    <row r="1276" spans="1:7" x14ac:dyDescent="0.2">
      <c r="A1276"/>
      <c r="C1276"/>
      <c r="D1276"/>
      <c r="E1276"/>
      <c r="G1276"/>
    </row>
    <row r="1277" spans="1:7" x14ac:dyDescent="0.2">
      <c r="A1277"/>
      <c r="C1277"/>
      <c r="D1277"/>
      <c r="E1277"/>
      <c r="G1277"/>
    </row>
    <row r="1278" spans="1:7" x14ac:dyDescent="0.2">
      <c r="A1278"/>
      <c r="C1278"/>
      <c r="D1278"/>
      <c r="E1278"/>
      <c r="G1278"/>
    </row>
    <row r="1279" spans="1:7" x14ac:dyDescent="0.2">
      <c r="A1279"/>
      <c r="C1279"/>
      <c r="D1279"/>
      <c r="E1279"/>
      <c r="G1279"/>
    </row>
    <row r="1280" spans="1:7" x14ac:dyDescent="0.2">
      <c r="A1280"/>
      <c r="C1280"/>
      <c r="D1280"/>
      <c r="E1280"/>
      <c r="G1280"/>
    </row>
    <row r="1281" spans="1:7" x14ac:dyDescent="0.2">
      <c r="A1281"/>
      <c r="C1281"/>
      <c r="D1281"/>
      <c r="E1281"/>
      <c r="G1281"/>
    </row>
    <row r="1282" spans="1:7" x14ac:dyDescent="0.2">
      <c r="A1282"/>
      <c r="C1282"/>
      <c r="D1282"/>
      <c r="E1282"/>
      <c r="G1282"/>
    </row>
    <row r="1283" spans="1:7" x14ac:dyDescent="0.2">
      <c r="A1283"/>
      <c r="C1283"/>
      <c r="D1283"/>
      <c r="E1283"/>
      <c r="G1283"/>
    </row>
    <row r="1284" spans="1:7" x14ac:dyDescent="0.2">
      <c r="A1284"/>
      <c r="C1284"/>
      <c r="D1284"/>
      <c r="E1284"/>
      <c r="G1284"/>
    </row>
    <row r="1285" spans="1:7" x14ac:dyDescent="0.2">
      <c r="A1285"/>
      <c r="C1285"/>
      <c r="D1285"/>
      <c r="E1285"/>
      <c r="G1285"/>
    </row>
    <row r="1286" spans="1:7" x14ac:dyDescent="0.2">
      <c r="A1286"/>
      <c r="C1286"/>
      <c r="D1286"/>
      <c r="E1286"/>
      <c r="G1286"/>
    </row>
    <row r="1287" spans="1:7" x14ac:dyDescent="0.2">
      <c r="A1287"/>
      <c r="C1287"/>
      <c r="D1287"/>
      <c r="E1287"/>
      <c r="G1287"/>
    </row>
    <row r="1288" spans="1:7" x14ac:dyDescent="0.2">
      <c r="A1288"/>
      <c r="C1288"/>
      <c r="D1288"/>
      <c r="E1288"/>
      <c r="G1288"/>
    </row>
    <row r="1289" spans="1:7" x14ac:dyDescent="0.2">
      <c r="A1289"/>
      <c r="C1289"/>
      <c r="D1289"/>
      <c r="E1289"/>
      <c r="G1289"/>
    </row>
    <row r="1290" spans="1:7" x14ac:dyDescent="0.2">
      <c r="A1290"/>
      <c r="C1290"/>
      <c r="D1290"/>
      <c r="E1290"/>
      <c r="G1290"/>
    </row>
    <row r="1291" spans="1:7" x14ac:dyDescent="0.2">
      <c r="A1291"/>
      <c r="C1291"/>
      <c r="D1291"/>
      <c r="E1291"/>
      <c r="G1291"/>
    </row>
    <row r="1292" spans="1:7" x14ac:dyDescent="0.2">
      <c r="A1292"/>
      <c r="C1292"/>
      <c r="D1292"/>
      <c r="E1292"/>
      <c r="G1292"/>
    </row>
    <row r="1293" spans="1:7" x14ac:dyDescent="0.2">
      <c r="A1293"/>
      <c r="C1293"/>
      <c r="D1293"/>
      <c r="E1293"/>
      <c r="G1293"/>
    </row>
    <row r="1294" spans="1:7" x14ac:dyDescent="0.2">
      <c r="A1294"/>
      <c r="C1294"/>
      <c r="D1294"/>
      <c r="E1294"/>
      <c r="G1294"/>
    </row>
    <row r="1295" spans="1:7" x14ac:dyDescent="0.2">
      <c r="A1295"/>
      <c r="C1295"/>
      <c r="D1295"/>
      <c r="E1295"/>
      <c r="G1295"/>
    </row>
    <row r="1296" spans="1:7" x14ac:dyDescent="0.2">
      <c r="A1296"/>
      <c r="C1296"/>
      <c r="D1296"/>
      <c r="E1296"/>
      <c r="G1296"/>
    </row>
    <row r="1297" spans="1:7" x14ac:dyDescent="0.2">
      <c r="A1297"/>
      <c r="C1297"/>
      <c r="D1297"/>
      <c r="E1297"/>
      <c r="G1297"/>
    </row>
    <row r="1298" spans="1:7" x14ac:dyDescent="0.2">
      <c r="A1298"/>
      <c r="C1298"/>
      <c r="D1298"/>
      <c r="E1298"/>
      <c r="G1298"/>
    </row>
    <row r="1299" spans="1:7" x14ac:dyDescent="0.2">
      <c r="A1299"/>
      <c r="C1299"/>
      <c r="D1299"/>
      <c r="E1299"/>
      <c r="G1299"/>
    </row>
    <row r="1300" spans="1:7" x14ac:dyDescent="0.2">
      <c r="A1300"/>
      <c r="C1300"/>
      <c r="D1300"/>
      <c r="E1300"/>
      <c r="G1300"/>
    </row>
    <row r="1301" spans="1:7" x14ac:dyDescent="0.2">
      <c r="A1301"/>
      <c r="C1301"/>
      <c r="D1301"/>
      <c r="E1301"/>
      <c r="G1301"/>
    </row>
    <row r="1302" spans="1:7" x14ac:dyDescent="0.2">
      <c r="A1302"/>
      <c r="C1302"/>
      <c r="D1302"/>
      <c r="E1302"/>
      <c r="G1302"/>
    </row>
    <row r="1303" spans="1:7" x14ac:dyDescent="0.2">
      <c r="A1303"/>
      <c r="C1303"/>
      <c r="D1303"/>
      <c r="E1303"/>
      <c r="G1303"/>
    </row>
    <row r="1304" spans="1:7" x14ac:dyDescent="0.2">
      <c r="A1304"/>
      <c r="C1304"/>
      <c r="D1304"/>
      <c r="E1304"/>
      <c r="G1304"/>
    </row>
    <row r="1305" spans="1:7" x14ac:dyDescent="0.2">
      <c r="A1305"/>
      <c r="C1305"/>
      <c r="D1305"/>
      <c r="E1305"/>
      <c r="G1305"/>
    </row>
    <row r="1306" spans="1:7" x14ac:dyDescent="0.2">
      <c r="A1306"/>
      <c r="C1306"/>
      <c r="D1306"/>
      <c r="E1306"/>
      <c r="G1306"/>
    </row>
    <row r="1307" spans="1:7" x14ac:dyDescent="0.2">
      <c r="A1307"/>
      <c r="C1307"/>
      <c r="D1307"/>
      <c r="E1307"/>
      <c r="G1307"/>
    </row>
    <row r="1308" spans="1:7" x14ac:dyDescent="0.2">
      <c r="A1308"/>
      <c r="C1308"/>
      <c r="D1308"/>
      <c r="E1308"/>
      <c r="G1308"/>
    </row>
    <row r="1309" spans="1:7" x14ac:dyDescent="0.2">
      <c r="A1309"/>
      <c r="C1309"/>
      <c r="D1309"/>
      <c r="E1309"/>
      <c r="G1309"/>
    </row>
    <row r="1310" spans="1:7" x14ac:dyDescent="0.2">
      <c r="A1310"/>
      <c r="C1310"/>
      <c r="D1310"/>
      <c r="E1310"/>
      <c r="G1310"/>
    </row>
  </sheetData>
  <sortState ref="A1:M1310">
    <sortCondition ref="G2"/>
    <sortCondition ref="D2"/>
    <sortCondition ref="A2"/>
  </sortState>
  <phoneticPr fontId="21" type="noConversion"/>
  <pageMargins left="0.75" right="0.75" top="1" bottom="1" header="0.5" footer="0.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">
    <tabColor indexed="10"/>
  </sheetPr>
  <dimension ref="B1:AE217"/>
  <sheetViews>
    <sheetView showGridLines="0" workbookViewId="0">
      <pane ySplit="13" topLeftCell="A27" activePane="bottomLeft" state="frozen"/>
      <selection pane="bottomLeft" activeCell="J27" sqref="J27"/>
    </sheetView>
  </sheetViews>
  <sheetFormatPr defaultRowHeight="12.75" x14ac:dyDescent="0.2"/>
  <cols>
    <col min="1" max="1" width="1.75" style="1" customWidth="1"/>
    <col min="2" max="2" width="5.25" style="2" bestFit="1" customWidth="1"/>
    <col min="3" max="3" width="19.625" style="1" customWidth="1"/>
    <col min="4" max="4" width="11.625" style="1" customWidth="1"/>
    <col min="5" max="5" width="4.125" style="1" bestFit="1" customWidth="1"/>
    <col min="6" max="6" width="7.875" style="1" customWidth="1"/>
    <col min="7" max="7" width="2.25" style="1" customWidth="1"/>
    <col min="8" max="8" width="0.5" style="1" customWidth="1"/>
    <col min="9" max="14" width="10.75" style="1" customWidth="1"/>
    <col min="15" max="16" width="8.75" style="1" hidden="1" customWidth="1"/>
    <col min="17" max="18" width="7.125" style="1" customWidth="1"/>
    <col min="19" max="19" width="16" style="1" bestFit="1" customWidth="1"/>
    <col min="20" max="20" width="8.25" style="1" customWidth="1"/>
    <col min="21" max="21" width="5.125" style="1" customWidth="1"/>
    <col min="22" max="22" width="9.75" style="1" customWidth="1"/>
    <col min="23" max="23" width="12.875" style="2" customWidth="1"/>
    <col min="24" max="24" width="3.5" style="2" customWidth="1"/>
    <col min="25" max="25" width="13.25" style="1" customWidth="1"/>
    <col min="26" max="26" width="14.75" style="1" customWidth="1"/>
    <col min="27" max="27" width="4.5" style="1" customWidth="1"/>
    <col min="28" max="28" width="8.875" style="1" customWidth="1"/>
    <col min="29" max="29" width="2.375" style="1" customWidth="1"/>
    <col min="30" max="30" width="5.25" style="2" customWidth="1"/>
    <col min="31" max="31" width="10.75" style="1" customWidth="1"/>
    <col min="32" max="16384" width="9" style="1"/>
  </cols>
  <sheetData>
    <row r="1" spans="2:26" x14ac:dyDescent="0.2">
      <c r="B1" s="429">
        <f>Admin!B35</f>
        <v>43253</v>
      </c>
      <c r="C1" s="429"/>
      <c r="E1" s="8"/>
      <c r="F1" s="9" t="str">
        <f>Admin!B34</f>
        <v>Midland League (Div 4)</v>
      </c>
      <c r="G1" s="26"/>
      <c r="H1" s="26"/>
      <c r="I1" s="8"/>
      <c r="N1" s="8" t="str">
        <f>Admin!B36</f>
        <v>Burton</v>
      </c>
      <c r="P1" s="10"/>
      <c r="Q1" s="10"/>
      <c r="R1" s="10"/>
      <c r="S1" s="10"/>
      <c r="U1" s="8"/>
      <c r="V1" s="10"/>
    </row>
    <row r="2" spans="2:26" ht="6" customHeight="1" x14ac:dyDescent="0.2">
      <c r="B2" s="9"/>
      <c r="D2" s="39"/>
      <c r="E2" s="8"/>
      <c r="F2" s="10"/>
      <c r="G2" s="26"/>
      <c r="H2" s="26"/>
      <c r="I2" s="8"/>
      <c r="N2" s="10"/>
      <c r="O2" s="10"/>
      <c r="P2" s="10"/>
      <c r="Q2" s="10"/>
      <c r="R2" s="10"/>
      <c r="S2" s="10"/>
      <c r="U2" s="8"/>
      <c r="V2" s="10"/>
    </row>
    <row r="3" spans="2:26" ht="13.5" thickBot="1" x14ac:dyDescent="0.25">
      <c r="B3" s="9"/>
      <c r="D3" s="39"/>
      <c r="E3" s="8"/>
      <c r="F3" s="430" t="str">
        <f>S6</f>
        <v>Men</v>
      </c>
      <c r="G3" s="431"/>
      <c r="H3" s="432"/>
      <c r="I3" s="260" t="str">
        <f>Admin!A12</f>
        <v>Bromsgrove &amp; Redditch AC</v>
      </c>
      <c r="J3" s="261" t="str">
        <f>Admin!A13</f>
        <v>Burton AC</v>
      </c>
      <c r="K3" s="260" t="str">
        <f>Admin!A14</f>
        <v>Kidderminster &amp; Stourport AC</v>
      </c>
      <c r="L3" s="261" t="str">
        <f>Admin!A15</f>
        <v>Newport Harriers</v>
      </c>
      <c r="M3" s="260" t="str">
        <f>Admin!A16</f>
        <v>Royal Sutton Coldfield</v>
      </c>
      <c r="N3" s="261" t="str">
        <f>Admin!A17</f>
        <v>Solihull &amp; Small Heath AC</v>
      </c>
      <c r="O3" s="76" t="str">
        <f>Admin!A18</f>
        <v>Stratford on Avon AC</v>
      </c>
      <c r="P3" s="105" t="str">
        <f>Admin!A19</f>
        <v>Team8</v>
      </c>
      <c r="Q3" s="10"/>
      <c r="R3" s="10"/>
      <c r="S3" s="88" t="s">
        <v>289</v>
      </c>
      <c r="T3" s="2" t="s">
        <v>181</v>
      </c>
      <c r="U3" s="8" t="s">
        <v>311</v>
      </c>
      <c r="V3" s="88" t="s">
        <v>288</v>
      </c>
      <c r="W3" s="7" t="s">
        <v>298</v>
      </c>
      <c r="X3" s="7">
        <v>1</v>
      </c>
      <c r="Y3" s="7" t="s">
        <v>288</v>
      </c>
      <c r="Z3" s="6" t="s">
        <v>295</v>
      </c>
    </row>
    <row r="4" spans="2:26" ht="13.5" thickBot="1" x14ac:dyDescent="0.25">
      <c r="B4" s="9"/>
      <c r="C4" s="161" t="s">
        <v>183</v>
      </c>
      <c r="D4" s="39"/>
      <c r="E4" s="8"/>
      <c r="F4" s="419" t="str">
        <f ca="1">F14</f>
        <v>100m</v>
      </c>
      <c r="G4" s="420"/>
      <c r="H4" s="421"/>
      <c r="I4" s="262" t="str">
        <f t="shared" ref="I4:P9" ca="1" si="0">IF(I14&gt;0,I14,"")</f>
        <v/>
      </c>
      <c r="J4" s="263" t="str">
        <f t="shared" ca="1" si="0"/>
        <v/>
      </c>
      <c r="K4" s="262" t="str">
        <f t="shared" ca="1" si="0"/>
        <v/>
      </c>
      <c r="L4" s="263" t="str">
        <f t="shared" ca="1" si="0"/>
        <v/>
      </c>
      <c r="M4" s="262" t="str">
        <f t="shared" ca="1" si="0"/>
        <v/>
      </c>
      <c r="N4" s="263" t="str">
        <f t="shared" ca="1" si="0"/>
        <v/>
      </c>
      <c r="O4" s="102" t="str">
        <f t="shared" ca="1" si="0"/>
        <v/>
      </c>
      <c r="P4" s="86" t="str">
        <f t="shared" ca="1" si="0"/>
        <v/>
      </c>
      <c r="Q4" s="252" t="str">
        <f>IF(U4&gt;0,"Error","")</f>
        <v/>
      </c>
      <c r="R4" s="10"/>
      <c r="S4" s="89" t="str">
        <f>VLOOKUP(S$3,$V$3:$Z$4,2,FALSE)</f>
        <v>AthletesMen</v>
      </c>
      <c r="T4" s="2">
        <f ca="1">IF(SUM(I4:P4)&gt;0,1,0)</f>
        <v>0</v>
      </c>
      <c r="U4" s="8">
        <f>COUNTIF(I30:P49,"=Error")/2</f>
        <v>0</v>
      </c>
      <c r="V4" s="88" t="s">
        <v>289</v>
      </c>
      <c r="W4" s="7" t="s">
        <v>297</v>
      </c>
      <c r="X4" s="7">
        <v>32</v>
      </c>
      <c r="Y4" s="7" t="s">
        <v>289</v>
      </c>
      <c r="Z4" s="6" t="s">
        <v>296</v>
      </c>
    </row>
    <row r="5" spans="2:26" ht="13.5" thickBot="1" x14ac:dyDescent="0.25">
      <c r="B5" s="9"/>
      <c r="C5" s="2"/>
      <c r="D5" s="39"/>
      <c r="E5" s="8"/>
      <c r="F5" s="419" t="str">
        <f t="shared" ref="F5:F11" ca="1" si="1">F15</f>
        <v>200m</v>
      </c>
      <c r="G5" s="420"/>
      <c r="H5" s="421"/>
      <c r="I5" s="262" t="str">
        <f t="shared" ca="1" si="0"/>
        <v/>
      </c>
      <c r="J5" s="263" t="str">
        <f t="shared" ca="1" si="0"/>
        <v/>
      </c>
      <c r="K5" s="262" t="str">
        <f t="shared" ca="1" si="0"/>
        <v/>
      </c>
      <c r="L5" s="263" t="str">
        <f t="shared" ca="1" si="0"/>
        <v/>
      </c>
      <c r="M5" s="262" t="str">
        <f t="shared" ca="1" si="0"/>
        <v/>
      </c>
      <c r="N5" s="263" t="str">
        <f t="shared" ca="1" si="0"/>
        <v/>
      </c>
      <c r="O5" s="102" t="str">
        <f t="shared" ca="1" si="0"/>
        <v/>
      </c>
      <c r="P5" s="86" t="str">
        <f t="shared" ca="1" si="0"/>
        <v/>
      </c>
      <c r="Q5" s="252" t="str">
        <f t="shared" ref="Q5:Q11" si="2">IF(U5&gt;0,"Error","")</f>
        <v/>
      </c>
      <c r="R5" s="10"/>
      <c r="S5" s="89" t="str">
        <f>VLOOKUP(S$3,$V$3:$Z$5,5,FALSE)</f>
        <v>EventListMen</v>
      </c>
      <c r="T5" s="2">
        <f t="shared" ref="T5:T11" ca="1" si="3">IF(SUM(I5:P5)&gt;0,1,0)</f>
        <v>0</v>
      </c>
      <c r="U5" s="8">
        <f>COUNTIF(I54:P73,"=Error")/2</f>
        <v>0</v>
      </c>
      <c r="V5" s="218"/>
      <c r="W5" s="219"/>
      <c r="X5" s="219"/>
      <c r="Y5" s="219"/>
      <c r="Z5" s="220"/>
    </row>
    <row r="6" spans="2:26" ht="13.5" thickBot="1" x14ac:dyDescent="0.25">
      <c r="B6" s="9"/>
      <c r="C6" s="161" t="s">
        <v>182</v>
      </c>
      <c r="D6" s="39"/>
      <c r="E6" s="8"/>
      <c r="F6" s="419" t="str">
        <f t="shared" ca="1" si="1"/>
        <v>400m</v>
      </c>
      <c r="G6" s="420"/>
      <c r="H6" s="421"/>
      <c r="I6" s="262" t="str">
        <f t="shared" ca="1" si="0"/>
        <v/>
      </c>
      <c r="J6" s="263" t="str">
        <f t="shared" ca="1" si="0"/>
        <v/>
      </c>
      <c r="K6" s="262" t="str">
        <f t="shared" ca="1" si="0"/>
        <v/>
      </c>
      <c r="L6" s="263" t="str">
        <f t="shared" ca="1" si="0"/>
        <v/>
      </c>
      <c r="M6" s="262" t="str">
        <f t="shared" ca="1" si="0"/>
        <v/>
      </c>
      <c r="N6" s="263" t="str">
        <f t="shared" ca="1" si="0"/>
        <v/>
      </c>
      <c r="O6" s="102" t="str">
        <f t="shared" ca="1" si="0"/>
        <v/>
      </c>
      <c r="P6" s="86" t="str">
        <f t="shared" ca="1" si="0"/>
        <v/>
      </c>
      <c r="Q6" s="252" t="str">
        <f t="shared" si="2"/>
        <v/>
      </c>
      <c r="R6" s="10"/>
      <c r="S6" s="89" t="str">
        <f>VLOOKUP(S$3,$V$3:$Z$4,4,FALSE)</f>
        <v>Men</v>
      </c>
      <c r="T6" s="2">
        <f t="shared" ca="1" si="3"/>
        <v>0</v>
      </c>
      <c r="U6" s="8">
        <f>COUNTIF(I78:P97,"=Error")/2</f>
        <v>0</v>
      </c>
      <c r="V6" s="221"/>
      <c r="W6" s="219"/>
      <c r="X6" s="219"/>
      <c r="Y6" s="220"/>
      <c r="Z6" s="220"/>
    </row>
    <row r="7" spans="2:26" ht="13.5" thickBot="1" x14ac:dyDescent="0.25">
      <c r="B7" s="9"/>
      <c r="C7" s="2"/>
      <c r="D7" s="39"/>
      <c r="E7" s="8"/>
      <c r="F7" s="419" t="str">
        <f t="shared" ca="1" si="1"/>
        <v>800m</v>
      </c>
      <c r="G7" s="420"/>
      <c r="H7" s="421"/>
      <c r="I7" s="262" t="str">
        <f t="shared" ca="1" si="0"/>
        <v/>
      </c>
      <c r="J7" s="263" t="str">
        <f t="shared" ca="1" si="0"/>
        <v/>
      </c>
      <c r="K7" s="262" t="str">
        <f t="shared" ca="1" si="0"/>
        <v/>
      </c>
      <c r="L7" s="263" t="str">
        <f t="shared" ca="1" si="0"/>
        <v/>
      </c>
      <c r="M7" s="262" t="str">
        <f t="shared" ca="1" si="0"/>
        <v/>
      </c>
      <c r="N7" s="263" t="str">
        <f t="shared" ca="1" si="0"/>
        <v/>
      </c>
      <c r="O7" s="102" t="str">
        <f t="shared" ca="1" si="0"/>
        <v/>
      </c>
      <c r="P7" s="86" t="str">
        <f t="shared" ca="1" si="0"/>
        <v/>
      </c>
      <c r="Q7" s="252" t="str">
        <f t="shared" si="2"/>
        <v/>
      </c>
      <c r="R7" s="10"/>
      <c r="S7" s="133">
        <f>VLOOKUP(S$3,$V$3:$Z$5,3,FALSE)</f>
        <v>32</v>
      </c>
      <c r="T7" s="2">
        <f t="shared" ca="1" si="3"/>
        <v>0</v>
      </c>
      <c r="U7" s="8">
        <f>COUNTIF(I102:P121,"=Error")/2</f>
        <v>0</v>
      </c>
      <c r="V7" s="10"/>
    </row>
    <row r="8" spans="2:26" ht="13.5" thickBot="1" x14ac:dyDescent="0.25">
      <c r="B8" s="9"/>
      <c r="C8" s="161" t="s">
        <v>184</v>
      </c>
      <c r="D8" s="39"/>
      <c r="E8" s="8"/>
      <c r="F8" s="419" t="str">
        <f t="shared" ca="1" si="1"/>
        <v>1500m</v>
      </c>
      <c r="G8" s="420"/>
      <c r="H8" s="421"/>
      <c r="I8" s="262" t="str">
        <f t="shared" ca="1" si="0"/>
        <v/>
      </c>
      <c r="J8" s="263" t="str">
        <f t="shared" ca="1" si="0"/>
        <v/>
      </c>
      <c r="K8" s="262" t="str">
        <f t="shared" ca="1" si="0"/>
        <v/>
      </c>
      <c r="L8" s="263" t="str">
        <f t="shared" ca="1" si="0"/>
        <v/>
      </c>
      <c r="M8" s="262" t="str">
        <f t="shared" ca="1" si="0"/>
        <v/>
      </c>
      <c r="N8" s="263" t="str">
        <f t="shared" ca="1" si="0"/>
        <v/>
      </c>
      <c r="O8" s="102" t="str">
        <f t="shared" ca="1" si="0"/>
        <v/>
      </c>
      <c r="P8" s="86" t="str">
        <f t="shared" ca="1" si="0"/>
        <v/>
      </c>
      <c r="Q8" s="252" t="str">
        <f t="shared" si="2"/>
        <v/>
      </c>
      <c r="R8" s="10"/>
      <c r="S8" s="65"/>
      <c r="T8" s="2">
        <f t="shared" ca="1" si="3"/>
        <v>0</v>
      </c>
      <c r="U8" s="8">
        <f>COUNTIF(I126:P145,"=Error")/2</f>
        <v>0</v>
      </c>
      <c r="V8" s="10"/>
    </row>
    <row r="9" spans="2:26" x14ac:dyDescent="0.2">
      <c r="B9" s="9"/>
      <c r="D9" s="39"/>
      <c r="E9" s="8"/>
      <c r="F9" s="419" t="str">
        <f t="shared" ca="1" si="1"/>
        <v>3000m</v>
      </c>
      <c r="G9" s="420"/>
      <c r="H9" s="421"/>
      <c r="I9" s="262" t="str">
        <f t="shared" ca="1" si="0"/>
        <v/>
      </c>
      <c r="J9" s="263" t="str">
        <f t="shared" ca="1" si="0"/>
        <v/>
      </c>
      <c r="K9" s="262" t="str">
        <f t="shared" ca="1" si="0"/>
        <v/>
      </c>
      <c r="L9" s="263" t="str">
        <f t="shared" ca="1" si="0"/>
        <v/>
      </c>
      <c r="M9" s="262" t="str">
        <f t="shared" ca="1" si="0"/>
        <v/>
      </c>
      <c r="N9" s="263" t="str">
        <f t="shared" ca="1" si="0"/>
        <v/>
      </c>
      <c r="O9" s="102" t="str">
        <f t="shared" ca="1" si="0"/>
        <v/>
      </c>
      <c r="P9" s="86" t="str">
        <f t="shared" ca="1" si="0"/>
        <v/>
      </c>
      <c r="Q9" s="252" t="str">
        <f t="shared" si="2"/>
        <v/>
      </c>
      <c r="R9" s="10"/>
      <c r="S9" s="65"/>
      <c r="T9" s="2">
        <f ca="1">IF(SUM(I9:P9)&gt;0,1,0)</f>
        <v>0</v>
      </c>
      <c r="U9" s="8">
        <f>COUNTIF(I150:P169,"=Error")/2</f>
        <v>0</v>
      </c>
      <c r="V9" s="10"/>
    </row>
    <row r="10" spans="2:26" x14ac:dyDescent="0.2">
      <c r="B10" s="9"/>
      <c r="D10" s="39"/>
      <c r="E10" s="8"/>
      <c r="F10" s="419" t="str">
        <f t="shared" ca="1" si="1"/>
        <v>110m H</v>
      </c>
      <c r="G10" s="420"/>
      <c r="H10" s="421"/>
      <c r="I10" s="262" t="str">
        <f t="shared" ref="I10:P10" ca="1" si="4">IF(I20&gt;0,I20,"")</f>
        <v/>
      </c>
      <c r="J10" s="263" t="str">
        <f t="shared" ca="1" si="4"/>
        <v/>
      </c>
      <c r="K10" s="262" t="str">
        <f t="shared" ca="1" si="4"/>
        <v/>
      </c>
      <c r="L10" s="263" t="str">
        <f t="shared" ca="1" si="4"/>
        <v/>
      </c>
      <c r="M10" s="262" t="str">
        <f t="shared" ca="1" si="4"/>
        <v/>
      </c>
      <c r="N10" s="263" t="str">
        <f t="shared" ca="1" si="4"/>
        <v/>
      </c>
      <c r="O10" s="102" t="str">
        <f t="shared" ca="1" si="4"/>
        <v/>
      </c>
      <c r="P10" s="86" t="str">
        <f t="shared" ca="1" si="4"/>
        <v/>
      </c>
      <c r="Q10" s="252" t="str">
        <f t="shared" si="2"/>
        <v/>
      </c>
      <c r="R10" s="10"/>
      <c r="S10" s="65"/>
      <c r="T10" s="2">
        <f t="shared" ca="1" si="3"/>
        <v>0</v>
      </c>
      <c r="U10" s="8">
        <f>COUNTIF(I174:P193,"=Error")/2</f>
        <v>0</v>
      </c>
      <c r="V10" s="10"/>
    </row>
    <row r="11" spans="2:26" x14ac:dyDescent="0.2">
      <c r="B11" s="9"/>
      <c r="D11" s="39"/>
      <c r="E11" s="8"/>
      <c r="F11" s="426" t="str">
        <f t="shared" ca="1" si="1"/>
        <v>400m H</v>
      </c>
      <c r="G11" s="427"/>
      <c r="H11" s="428"/>
      <c r="I11" s="264" t="str">
        <f t="shared" ref="I11:P12" ca="1" si="5">IF(I21&gt;0,I21,"")</f>
        <v/>
      </c>
      <c r="J11" s="265" t="str">
        <f t="shared" ca="1" si="5"/>
        <v/>
      </c>
      <c r="K11" s="264" t="str">
        <f t="shared" ca="1" si="5"/>
        <v/>
      </c>
      <c r="L11" s="265" t="str">
        <f t="shared" ca="1" si="5"/>
        <v/>
      </c>
      <c r="M11" s="264" t="str">
        <f t="shared" ca="1" si="5"/>
        <v/>
      </c>
      <c r="N11" s="265" t="str">
        <f t="shared" ca="1" si="5"/>
        <v/>
      </c>
      <c r="O11" s="103" t="str">
        <f t="shared" ca="1" si="5"/>
        <v/>
      </c>
      <c r="P11" s="96" t="str">
        <f t="shared" ca="1" si="5"/>
        <v/>
      </c>
      <c r="Q11" s="252" t="str">
        <f t="shared" si="2"/>
        <v/>
      </c>
      <c r="R11" s="10"/>
      <c r="S11" s="65"/>
      <c r="T11" s="2">
        <f t="shared" ca="1" si="3"/>
        <v>0</v>
      </c>
      <c r="U11" s="8">
        <f>COUNTIF(I198:P217,"=Error")/2</f>
        <v>0</v>
      </c>
      <c r="V11" s="10"/>
    </row>
    <row r="12" spans="2:26" ht="13.5" customHeight="1" x14ac:dyDescent="0.2">
      <c r="B12" s="9"/>
      <c r="D12" s="39"/>
      <c r="E12" s="8"/>
      <c r="F12" s="423" t="s">
        <v>46</v>
      </c>
      <c r="G12" s="424"/>
      <c r="H12" s="425"/>
      <c r="I12" s="266" t="str">
        <f ca="1">IF(I22&gt;0,I22,"")</f>
        <v/>
      </c>
      <c r="J12" s="267" t="str">
        <f t="shared" ca="1" si="5"/>
        <v/>
      </c>
      <c r="K12" s="266" t="str">
        <f t="shared" ca="1" si="5"/>
        <v/>
      </c>
      <c r="L12" s="267" t="str">
        <f t="shared" ca="1" si="5"/>
        <v/>
      </c>
      <c r="M12" s="266" t="str">
        <f t="shared" ca="1" si="5"/>
        <v/>
      </c>
      <c r="N12" s="267" t="str">
        <f t="shared" ca="1" si="5"/>
        <v/>
      </c>
      <c r="O12" s="104" t="str">
        <f t="shared" ca="1" si="5"/>
        <v/>
      </c>
      <c r="P12" s="97" t="str">
        <f t="shared" ca="1" si="5"/>
        <v/>
      </c>
      <c r="Q12" s="10"/>
      <c r="R12" s="10"/>
      <c r="S12" s="65"/>
      <c r="T12" s="2"/>
      <c r="U12" s="253">
        <f>SUM(U4:U11)</f>
        <v>0</v>
      </c>
      <c r="V12" s="10"/>
    </row>
    <row r="13" spans="2:26" ht="13.5" customHeight="1" x14ac:dyDescent="0.2">
      <c r="B13" s="9"/>
      <c r="D13" s="39"/>
      <c r="E13" s="8"/>
      <c r="F13" s="65"/>
      <c r="G13" s="65"/>
      <c r="H13" s="65"/>
      <c r="I13" s="8"/>
      <c r="N13" s="10"/>
      <c r="O13" s="10"/>
      <c r="P13" s="10"/>
      <c r="Q13" s="10"/>
      <c r="R13" s="10"/>
      <c r="S13" s="10"/>
      <c r="U13" s="8"/>
      <c r="V13" s="10"/>
    </row>
    <row r="14" spans="2:26" ht="13.5" hidden="1" customHeight="1" x14ac:dyDescent="0.2">
      <c r="B14" s="9"/>
      <c r="D14" s="39"/>
      <c r="E14" s="8">
        <v>30</v>
      </c>
      <c r="F14" s="83" t="str">
        <f ca="1">INDIRECT("S" &amp; E14)</f>
        <v>100m</v>
      </c>
      <c r="G14" s="84"/>
      <c r="H14" s="84"/>
      <c r="I14" s="84">
        <f ca="1">SUM(INDIRECT(I$23 &amp; ($E14) &amp; ":" &amp; I$23 &amp; ($E14 +19)))</f>
        <v>0</v>
      </c>
      <c r="J14" s="84">
        <f ca="1">SUM(INDIRECT(J$23 &amp; ($E14) &amp; ":" &amp; J$23 &amp; ($E14 +19)))</f>
        <v>0</v>
      </c>
      <c r="K14" s="84">
        <f ca="1">SUM(INDIRECT(K$23 &amp; ($E14) &amp; ":" &amp; K$23 &amp; ($E14 +19)))</f>
        <v>0</v>
      </c>
      <c r="L14" s="84">
        <f ca="1">SUM(INDIRECT(L$23 &amp; ($E14) &amp; ":" &amp; L$23 &amp; ($E14 +19)))</f>
        <v>0</v>
      </c>
      <c r="M14" s="84">
        <f t="shared" ref="I14:P21" ca="1" si="6">SUM(INDIRECT(M$23 &amp; ($E14) &amp; ":" &amp; M$23 &amp; ($E14 +19)))</f>
        <v>0</v>
      </c>
      <c r="N14" s="84">
        <f t="shared" ca="1" si="6"/>
        <v>0</v>
      </c>
      <c r="O14" s="84">
        <f t="shared" ca="1" si="6"/>
        <v>0</v>
      </c>
      <c r="P14" s="84">
        <f t="shared" ca="1" si="6"/>
        <v>0</v>
      </c>
      <c r="Q14" s="10"/>
      <c r="R14" s="10"/>
      <c r="S14" s="10"/>
      <c r="U14" s="8"/>
      <c r="V14" s="10"/>
    </row>
    <row r="15" spans="2:26" ht="13.5" hidden="1" customHeight="1" x14ac:dyDescent="0.2">
      <c r="B15" s="9"/>
      <c r="D15" s="39"/>
      <c r="E15" s="8">
        <f>E14+24</f>
        <v>54</v>
      </c>
      <c r="F15" s="83" t="str">
        <f t="shared" ref="F15:F21" ca="1" si="7">INDIRECT("S" &amp; E15)</f>
        <v>200m</v>
      </c>
      <c r="G15" s="66"/>
      <c r="H15" s="66"/>
      <c r="I15" s="84">
        <f t="shared" ca="1" si="6"/>
        <v>0</v>
      </c>
      <c r="J15" s="84">
        <f t="shared" ca="1" si="6"/>
        <v>0</v>
      </c>
      <c r="K15" s="84">
        <f t="shared" ca="1" si="6"/>
        <v>0</v>
      </c>
      <c r="L15" s="84">
        <f t="shared" ca="1" si="6"/>
        <v>0</v>
      </c>
      <c r="M15" s="84">
        <f t="shared" ca="1" si="6"/>
        <v>0</v>
      </c>
      <c r="N15" s="84">
        <f t="shared" ca="1" si="6"/>
        <v>0</v>
      </c>
      <c r="O15" s="84">
        <f t="shared" ca="1" si="6"/>
        <v>0</v>
      </c>
      <c r="P15" s="84">
        <f t="shared" ca="1" si="6"/>
        <v>0</v>
      </c>
      <c r="Q15" s="10"/>
      <c r="R15" s="10"/>
      <c r="S15" s="10"/>
      <c r="U15" s="8"/>
      <c r="V15" s="10"/>
    </row>
    <row r="16" spans="2:26" ht="13.5" hidden="1" customHeight="1" x14ac:dyDescent="0.2">
      <c r="B16" s="9"/>
      <c r="D16" s="39"/>
      <c r="E16" s="8">
        <f t="shared" ref="E16:E21" si="8">E15+24</f>
        <v>78</v>
      </c>
      <c r="F16" s="83" t="str">
        <f t="shared" ca="1" si="7"/>
        <v>400m</v>
      </c>
      <c r="G16" s="66"/>
      <c r="H16" s="66"/>
      <c r="I16" s="84">
        <f t="shared" ca="1" si="6"/>
        <v>0</v>
      </c>
      <c r="J16" s="84">
        <f t="shared" ca="1" si="6"/>
        <v>0</v>
      </c>
      <c r="K16" s="84">
        <f t="shared" ca="1" si="6"/>
        <v>0</v>
      </c>
      <c r="L16" s="84">
        <f t="shared" ca="1" si="6"/>
        <v>0</v>
      </c>
      <c r="M16" s="84">
        <f t="shared" ca="1" si="6"/>
        <v>0</v>
      </c>
      <c r="N16" s="84">
        <f t="shared" ca="1" si="6"/>
        <v>0</v>
      </c>
      <c r="O16" s="84">
        <f t="shared" ca="1" si="6"/>
        <v>0</v>
      </c>
      <c r="P16" s="84">
        <f t="shared" ca="1" si="6"/>
        <v>0</v>
      </c>
      <c r="Q16" s="10"/>
      <c r="R16" s="10"/>
      <c r="S16" s="10"/>
      <c r="U16" s="8"/>
      <c r="V16" s="10"/>
    </row>
    <row r="17" spans="2:31" ht="13.5" hidden="1" customHeight="1" x14ac:dyDescent="0.2">
      <c r="B17" s="9"/>
      <c r="D17" s="39"/>
      <c r="E17" s="8">
        <f t="shared" si="8"/>
        <v>102</v>
      </c>
      <c r="F17" s="83" t="str">
        <f t="shared" ca="1" si="7"/>
        <v>800m</v>
      </c>
      <c r="G17" s="66"/>
      <c r="H17" s="66"/>
      <c r="I17" s="84">
        <f t="shared" ca="1" si="6"/>
        <v>0</v>
      </c>
      <c r="J17" s="84">
        <f t="shared" ca="1" si="6"/>
        <v>0</v>
      </c>
      <c r="K17" s="84">
        <f t="shared" ca="1" si="6"/>
        <v>0</v>
      </c>
      <c r="L17" s="84">
        <f t="shared" ca="1" si="6"/>
        <v>0</v>
      </c>
      <c r="M17" s="84">
        <f t="shared" ca="1" si="6"/>
        <v>0</v>
      </c>
      <c r="N17" s="84">
        <f t="shared" ca="1" si="6"/>
        <v>0</v>
      </c>
      <c r="O17" s="84">
        <f t="shared" ca="1" si="6"/>
        <v>0</v>
      </c>
      <c r="P17" s="84">
        <f t="shared" ca="1" si="6"/>
        <v>0</v>
      </c>
      <c r="Q17" s="10"/>
      <c r="R17" s="10"/>
      <c r="S17" s="10"/>
      <c r="U17" s="8"/>
      <c r="V17" s="10"/>
    </row>
    <row r="18" spans="2:31" ht="13.5" hidden="1" customHeight="1" x14ac:dyDescent="0.2">
      <c r="B18" s="9"/>
      <c r="D18" s="39"/>
      <c r="E18" s="8">
        <f t="shared" si="8"/>
        <v>126</v>
      </c>
      <c r="F18" s="83" t="str">
        <f t="shared" ca="1" si="7"/>
        <v>1500m</v>
      </c>
      <c r="G18" s="66"/>
      <c r="H18" s="66"/>
      <c r="I18" s="84">
        <f t="shared" ca="1" si="6"/>
        <v>0</v>
      </c>
      <c r="J18" s="84">
        <f t="shared" ca="1" si="6"/>
        <v>0</v>
      </c>
      <c r="K18" s="84">
        <f t="shared" ca="1" si="6"/>
        <v>0</v>
      </c>
      <c r="L18" s="84">
        <f t="shared" ca="1" si="6"/>
        <v>0</v>
      </c>
      <c r="M18" s="84">
        <f t="shared" ca="1" si="6"/>
        <v>0</v>
      </c>
      <c r="N18" s="84">
        <f t="shared" ca="1" si="6"/>
        <v>0</v>
      </c>
      <c r="O18" s="84">
        <f t="shared" ca="1" si="6"/>
        <v>0</v>
      </c>
      <c r="P18" s="84">
        <f t="shared" ca="1" si="6"/>
        <v>0</v>
      </c>
      <c r="Q18" s="10"/>
      <c r="R18" s="10"/>
      <c r="S18" s="10"/>
      <c r="U18" s="8"/>
      <c r="V18" s="10"/>
    </row>
    <row r="19" spans="2:31" ht="13.5" hidden="1" customHeight="1" x14ac:dyDescent="0.2">
      <c r="B19" s="9"/>
      <c r="D19" s="39"/>
      <c r="E19" s="8">
        <f t="shared" si="8"/>
        <v>150</v>
      </c>
      <c r="F19" s="83" t="str">
        <f t="shared" ca="1" si="7"/>
        <v>3000m</v>
      </c>
      <c r="G19" s="66"/>
      <c r="H19" s="66"/>
      <c r="I19" s="84">
        <f t="shared" ca="1" si="6"/>
        <v>0</v>
      </c>
      <c r="J19" s="84">
        <f t="shared" ca="1" si="6"/>
        <v>0</v>
      </c>
      <c r="K19" s="84">
        <f t="shared" ca="1" si="6"/>
        <v>0</v>
      </c>
      <c r="L19" s="84">
        <f t="shared" ca="1" si="6"/>
        <v>0</v>
      </c>
      <c r="M19" s="84">
        <f t="shared" ca="1" si="6"/>
        <v>0</v>
      </c>
      <c r="N19" s="84">
        <f t="shared" ca="1" si="6"/>
        <v>0</v>
      </c>
      <c r="O19" s="84">
        <f t="shared" ca="1" si="6"/>
        <v>0</v>
      </c>
      <c r="P19" s="84">
        <f t="shared" ca="1" si="6"/>
        <v>0</v>
      </c>
      <c r="Q19" s="10"/>
      <c r="R19" s="10"/>
      <c r="S19" s="10"/>
      <c r="U19" s="8"/>
      <c r="V19" s="10"/>
    </row>
    <row r="20" spans="2:31" ht="13.5" hidden="1" customHeight="1" x14ac:dyDescent="0.2">
      <c r="B20" s="9"/>
      <c r="D20" s="39"/>
      <c r="E20" s="8">
        <f t="shared" si="8"/>
        <v>174</v>
      </c>
      <c r="F20" s="83" t="str">
        <f t="shared" ca="1" si="7"/>
        <v>110m H</v>
      </c>
      <c r="G20" s="66"/>
      <c r="H20" s="66"/>
      <c r="I20" s="84">
        <f ca="1">SUM(INDIRECT(I$23 &amp; ($E20) &amp; ":" &amp; I$23 &amp; ($E20 +19)))</f>
        <v>0</v>
      </c>
      <c r="J20" s="84">
        <f t="shared" ca="1" si="6"/>
        <v>0</v>
      </c>
      <c r="K20" s="84">
        <f t="shared" ca="1" si="6"/>
        <v>0</v>
      </c>
      <c r="L20" s="84">
        <f t="shared" ca="1" si="6"/>
        <v>0</v>
      </c>
      <c r="M20" s="84">
        <f t="shared" ca="1" si="6"/>
        <v>0</v>
      </c>
      <c r="N20" s="84">
        <f t="shared" ca="1" si="6"/>
        <v>0</v>
      </c>
      <c r="O20" s="84">
        <f t="shared" ca="1" si="6"/>
        <v>0</v>
      </c>
      <c r="P20" s="84">
        <f t="shared" ca="1" si="6"/>
        <v>0</v>
      </c>
      <c r="Q20" s="10"/>
      <c r="R20" s="10"/>
      <c r="S20" s="10"/>
      <c r="U20" s="8"/>
      <c r="V20" s="10"/>
    </row>
    <row r="21" spans="2:31" ht="13.5" hidden="1" customHeight="1" x14ac:dyDescent="0.2">
      <c r="B21" s="9"/>
      <c r="D21" s="39"/>
      <c r="E21" s="8">
        <f t="shared" si="8"/>
        <v>198</v>
      </c>
      <c r="F21" s="83" t="str">
        <f t="shared" ca="1" si="7"/>
        <v>400m H</v>
      </c>
      <c r="G21" s="85"/>
      <c r="H21" s="85"/>
      <c r="I21" s="84">
        <f ca="1">SUM(INDIRECT(I$23 &amp; ($E21) &amp; ":" &amp; I$23 &amp; ($E21 +19)))</f>
        <v>0</v>
      </c>
      <c r="J21" s="84">
        <f t="shared" ca="1" si="6"/>
        <v>0</v>
      </c>
      <c r="K21" s="84">
        <f t="shared" ca="1" si="6"/>
        <v>0</v>
      </c>
      <c r="L21" s="84">
        <f t="shared" ca="1" si="6"/>
        <v>0</v>
      </c>
      <c r="M21" s="84">
        <f t="shared" ca="1" si="6"/>
        <v>0</v>
      </c>
      <c r="N21" s="84">
        <f t="shared" ca="1" si="6"/>
        <v>0</v>
      </c>
      <c r="O21" s="84">
        <f t="shared" ca="1" si="6"/>
        <v>0</v>
      </c>
      <c r="P21" s="84">
        <f t="shared" ca="1" si="6"/>
        <v>0</v>
      </c>
      <c r="Q21" s="10"/>
      <c r="R21" s="10"/>
      <c r="S21" s="10"/>
      <c r="U21" s="8"/>
      <c r="V21" s="10"/>
    </row>
    <row r="22" spans="2:31" ht="13.5" hidden="1" customHeight="1" x14ac:dyDescent="0.2">
      <c r="B22" s="9"/>
      <c r="D22" s="39"/>
      <c r="E22" s="8"/>
      <c r="F22" s="65"/>
      <c r="G22" s="65"/>
      <c r="H22" s="65"/>
      <c r="I22" s="15">
        <f ca="1">SUM(I14:I21)</f>
        <v>0</v>
      </c>
      <c r="J22" s="15">
        <f t="shared" ref="J22:O22" ca="1" si="9">SUM(J14:J21)</f>
        <v>0</v>
      </c>
      <c r="K22" s="15">
        <f t="shared" ca="1" si="9"/>
        <v>0</v>
      </c>
      <c r="L22" s="15">
        <f t="shared" ca="1" si="9"/>
        <v>0</v>
      </c>
      <c r="M22" s="15">
        <f t="shared" ca="1" si="9"/>
        <v>0</v>
      </c>
      <c r="N22" s="15">
        <f t="shared" ca="1" si="9"/>
        <v>0</v>
      </c>
      <c r="O22" s="15">
        <f t="shared" ca="1" si="9"/>
        <v>0</v>
      </c>
      <c r="P22" s="15">
        <f ca="1">SUM(P14:P21)</f>
        <v>0</v>
      </c>
      <c r="Q22" s="10"/>
      <c r="R22" s="10"/>
      <c r="S22" s="10"/>
      <c r="U22" s="8"/>
      <c r="V22" s="10"/>
    </row>
    <row r="23" spans="2:31" ht="13.5" hidden="1" customHeight="1" x14ac:dyDescent="0.2">
      <c r="B23" s="9"/>
      <c r="D23" s="39"/>
      <c r="E23" s="8"/>
      <c r="F23" s="65"/>
      <c r="G23" s="65"/>
      <c r="H23" s="65"/>
      <c r="I23" s="65" t="s">
        <v>86</v>
      </c>
      <c r="J23" s="2" t="s">
        <v>87</v>
      </c>
      <c r="K23" s="2" t="s">
        <v>88</v>
      </c>
      <c r="L23" s="2" t="s">
        <v>89</v>
      </c>
      <c r="M23" s="2" t="s">
        <v>90</v>
      </c>
      <c r="N23" s="65" t="s">
        <v>91</v>
      </c>
      <c r="O23" s="65" t="s">
        <v>92</v>
      </c>
      <c r="P23" s="65" t="s">
        <v>93</v>
      </c>
      <c r="Q23" s="10"/>
      <c r="R23" s="10"/>
      <c r="S23" s="10"/>
      <c r="U23" s="8"/>
      <c r="V23" s="10"/>
    </row>
    <row r="24" spans="2:31" ht="13.5" hidden="1" customHeight="1" x14ac:dyDescent="0.2">
      <c r="B24" s="9"/>
      <c r="F24" s="422" t="s">
        <v>79</v>
      </c>
      <c r="G24" s="422"/>
      <c r="H24" s="422"/>
      <c r="I24" s="69">
        <f>Admin!B12</f>
        <v>1</v>
      </c>
      <c r="J24" s="69">
        <f>Admin!B13</f>
        <v>2</v>
      </c>
      <c r="K24" s="69">
        <f>Admin!B14</f>
        <v>3</v>
      </c>
      <c r="L24" s="69">
        <f>Admin!B15</f>
        <v>4</v>
      </c>
      <c r="M24" s="69">
        <f>Admin!B16</f>
        <v>5</v>
      </c>
      <c r="N24" s="69">
        <f>Admin!B17</f>
        <v>6</v>
      </c>
      <c r="O24" s="69">
        <f>Admin!B18</f>
        <v>7</v>
      </c>
      <c r="P24" s="69" t="str">
        <f>Admin!B19</f>
        <v>.NULL.</v>
      </c>
      <c r="Q24" s="69">
        <f>Admin!C12</f>
        <v>11</v>
      </c>
      <c r="R24" s="69">
        <f>Admin!C13</f>
        <v>22</v>
      </c>
      <c r="S24" s="69">
        <f>Admin!C14</f>
        <v>33</v>
      </c>
      <c r="T24" s="69">
        <f>Admin!C15</f>
        <v>44</v>
      </c>
      <c r="U24" s="69">
        <f>Admin!C16</f>
        <v>55</v>
      </c>
      <c r="V24" s="69">
        <f>Admin!C17</f>
        <v>66</v>
      </c>
      <c r="W24" s="69">
        <f>Admin!C18</f>
        <v>77</v>
      </c>
      <c r="X24" s="69" t="str">
        <f>Admin!C19</f>
        <v>.NULL.</v>
      </c>
    </row>
    <row r="25" spans="2:31" ht="13.5" hidden="1" customHeight="1" x14ac:dyDescent="0.2">
      <c r="B25" s="9"/>
      <c r="F25" s="422" t="s">
        <v>80</v>
      </c>
      <c r="G25" s="422"/>
      <c r="H25" s="422"/>
      <c r="I25" s="2">
        <v>1</v>
      </c>
      <c r="J25" s="2">
        <v>2</v>
      </c>
      <c r="K25" s="2">
        <v>3</v>
      </c>
      <c r="L25" s="2">
        <v>4</v>
      </c>
      <c r="M25" s="2">
        <v>5</v>
      </c>
      <c r="N25" s="2">
        <v>6</v>
      </c>
      <c r="O25" s="2">
        <v>7</v>
      </c>
      <c r="P25" s="2">
        <v>8</v>
      </c>
      <c r="Q25" s="2">
        <f>I24</f>
        <v>1</v>
      </c>
      <c r="R25" s="2">
        <f t="shared" ref="R25:X25" si="10">J24</f>
        <v>2</v>
      </c>
      <c r="S25" s="2">
        <f t="shared" si="10"/>
        <v>3</v>
      </c>
      <c r="T25" s="2">
        <f t="shared" si="10"/>
        <v>4</v>
      </c>
      <c r="U25" s="2">
        <f t="shared" si="10"/>
        <v>5</v>
      </c>
      <c r="V25" s="2">
        <f t="shared" si="10"/>
        <v>6</v>
      </c>
      <c r="W25" s="2">
        <f t="shared" si="10"/>
        <v>7</v>
      </c>
      <c r="X25" s="2" t="str">
        <f t="shared" si="10"/>
        <v>.NULL.</v>
      </c>
    </row>
    <row r="26" spans="2:31" ht="13.5" hidden="1" customHeight="1" x14ac:dyDescent="0.2">
      <c r="B26" s="9"/>
      <c r="D26" s="39"/>
      <c r="E26" s="8"/>
      <c r="F26" s="10"/>
      <c r="G26" s="26"/>
      <c r="H26" s="26"/>
      <c r="I26" s="82">
        <f ca="1">SUM(I4:I11)</f>
        <v>0</v>
      </c>
      <c r="J26" s="82">
        <f t="shared" ref="J26:O26" ca="1" si="11">SUM(J4:J11)</f>
        <v>0</v>
      </c>
      <c r="K26" s="82">
        <f t="shared" ca="1" si="11"/>
        <v>0</v>
      </c>
      <c r="L26" s="82">
        <f t="shared" ca="1" si="11"/>
        <v>0</v>
      </c>
      <c r="M26" s="82">
        <f t="shared" ca="1" si="11"/>
        <v>0</v>
      </c>
      <c r="N26" s="82">
        <f t="shared" ca="1" si="11"/>
        <v>0</v>
      </c>
      <c r="O26" s="82">
        <f t="shared" ca="1" si="11"/>
        <v>0</v>
      </c>
      <c r="P26" s="82">
        <f ca="1">SUM(P4:P11)</f>
        <v>0</v>
      </c>
      <c r="Q26" s="10"/>
      <c r="R26" s="10"/>
      <c r="S26" s="10"/>
      <c r="U26" s="8"/>
      <c r="V26" s="10"/>
    </row>
    <row r="27" spans="2:31" ht="13.5" customHeight="1" x14ac:dyDescent="0.2">
      <c r="E27" s="8"/>
      <c r="F27" s="26"/>
      <c r="G27" s="26"/>
      <c r="H27" s="26"/>
      <c r="I27" s="8"/>
      <c r="J27" s="10"/>
      <c r="K27" s="10"/>
      <c r="L27" s="10"/>
      <c r="M27" s="10"/>
      <c r="N27" s="10"/>
      <c r="O27" s="10"/>
      <c r="P27" s="10"/>
      <c r="Q27" s="10"/>
      <c r="R27" s="10"/>
      <c r="S27" s="10"/>
      <c r="U27" s="8"/>
      <c r="V27" s="10"/>
    </row>
    <row r="28" spans="2:31" s="2" customFormat="1" ht="13.5" customHeight="1" x14ac:dyDescent="0.2">
      <c r="B28" s="32" t="str">
        <f ca="1">S30 &amp; " " &amp; S32 &amp; " string  (" &amp; S$3 &amp;")"</f>
        <v>100m A string  (Men)</v>
      </c>
      <c r="D28" s="87" t="s">
        <v>94</v>
      </c>
      <c r="E28" s="52"/>
      <c r="F28" s="29" t="s">
        <v>72</v>
      </c>
      <c r="H28" s="47"/>
      <c r="I28" s="29"/>
    </row>
    <row r="29" spans="2:31" ht="13.5" customHeight="1" x14ac:dyDescent="0.2">
      <c r="B29" s="75" t="s">
        <v>26</v>
      </c>
      <c r="C29" s="76" t="s">
        <v>23</v>
      </c>
      <c r="D29" s="76" t="s">
        <v>70</v>
      </c>
      <c r="E29" s="77" t="s">
        <v>24</v>
      </c>
      <c r="F29" s="78" t="s">
        <v>27</v>
      </c>
      <c r="G29" s="48"/>
      <c r="H29" s="48"/>
      <c r="I29" s="70" t="str">
        <f>I$3</f>
        <v>Bromsgrove &amp; Redditch AC</v>
      </c>
      <c r="J29" s="70" t="str">
        <f t="shared" ref="J29:P29" si="12">J$3</f>
        <v>Burton AC</v>
      </c>
      <c r="K29" s="70" t="str">
        <f t="shared" si="12"/>
        <v>Kidderminster &amp; Stourport AC</v>
      </c>
      <c r="L29" s="70" t="str">
        <f t="shared" si="12"/>
        <v>Newport Harriers</v>
      </c>
      <c r="M29" s="70" t="str">
        <f t="shared" si="12"/>
        <v>Royal Sutton Coldfield</v>
      </c>
      <c r="N29" s="70" t="str">
        <f t="shared" si="12"/>
        <v>Solihull &amp; Small Heath AC</v>
      </c>
      <c r="O29" s="70" t="str">
        <f t="shared" si="12"/>
        <v>Stratford on Avon AC</v>
      </c>
      <c r="P29" s="70" t="str">
        <f t="shared" si="12"/>
        <v>Team8</v>
      </c>
      <c r="S29" s="40">
        <v>37</v>
      </c>
      <c r="T29" s="41"/>
      <c r="U29" s="42" t="s">
        <v>81</v>
      </c>
      <c r="V29" s="41"/>
      <c r="W29" s="42"/>
      <c r="X29" s="42" t="s">
        <v>82</v>
      </c>
      <c r="Y29" s="41" t="s">
        <v>83</v>
      </c>
      <c r="Z29" s="1" t="s">
        <v>84</v>
      </c>
    </row>
    <row r="30" spans="2:31" ht="13.5" customHeight="1" x14ac:dyDescent="0.2">
      <c r="B30" s="222">
        <v>1</v>
      </c>
      <c r="C30" s="223" t="str">
        <f ca="1">IF(ISNA(V30),"",V30)</f>
        <v/>
      </c>
      <c r="D30" s="223" t="str">
        <f>IF(ISNA(Y30),"",Y30)</f>
        <v/>
      </c>
      <c r="E30" s="224"/>
      <c r="F30" s="225" t="s">
        <v>98</v>
      </c>
      <c r="G30" s="49"/>
      <c r="H30" s="49"/>
      <c r="I30" s="55" t="str">
        <f>IF($Z30=I$3,$T30,"")</f>
        <v/>
      </c>
      <c r="J30" s="56" t="str">
        <f t="shared" ref="I30:P37" si="13">IF($Z30=J$3,$T30,"")</f>
        <v/>
      </c>
      <c r="K30" s="56" t="str">
        <f t="shared" si="13"/>
        <v/>
      </c>
      <c r="L30" s="56" t="str">
        <f t="shared" si="13"/>
        <v/>
      </c>
      <c r="M30" s="56" t="str">
        <f t="shared" si="13"/>
        <v/>
      </c>
      <c r="N30" s="57" t="str">
        <f t="shared" si="13"/>
        <v/>
      </c>
      <c r="O30" s="55" t="str">
        <f t="shared" si="13"/>
        <v/>
      </c>
      <c r="P30" s="57" t="str">
        <f t="shared" si="13"/>
        <v/>
      </c>
      <c r="Q30" s="2"/>
      <c r="R30" s="2"/>
      <c r="S30" s="42" t="str">
        <f ca="1">VLOOKUP(S29,INDIRECT($S$5),2,FALSE)</f>
        <v>100m</v>
      </c>
      <c r="T30" s="42" t="str">
        <f ca="1">IF(X30&gt;1,"Error",U30)</f>
        <v>Error</v>
      </c>
      <c r="U30" s="42">
        <f ca="1">IF(AND(E30&lt;&gt;"",LEFT(F30,1)="d"),0,INDIRECT(AB30))</f>
        <v>10</v>
      </c>
      <c r="V30" s="41" t="e">
        <f ca="1">HLOOKUP(E30,INDIRECT($S$4),INDIRECT(AD30),FALSE)</f>
        <v>#N/A</v>
      </c>
      <c r="W30" s="42" t="e">
        <f t="shared" ref="W30:W37" si="14">CONCATENATE("=",AA30)</f>
        <v>#N/A</v>
      </c>
      <c r="X30" s="42">
        <f ca="1">COUNTIF(INDIRECT(AE30),W30)</f>
        <v>8</v>
      </c>
      <c r="Y30" s="35" t="e">
        <f>VLOOKUP(E30,TeamID,2,FALSE)</f>
        <v>#N/A</v>
      </c>
      <c r="Z30" s="1" t="str">
        <f>IF(ISNA(Y30),"",Y30)</f>
        <v/>
      </c>
      <c r="AA30" s="1" t="e">
        <f>HLOOKUP(E30,$I$24:$X$25, 2, FALSE)</f>
        <v>#N/A</v>
      </c>
      <c r="AB30" s="1" t="str">
        <f>IF(S32="A","Admin!B24","Admin!C24")</f>
        <v>Admin!B24</v>
      </c>
      <c r="AC30" s="79">
        <v>1</v>
      </c>
      <c r="AD30" s="2" t="str">
        <f>"S" &amp; ROW(AB30)+AC30</f>
        <v>S31</v>
      </c>
      <c r="AE30" s="2" t="str">
        <f>"AA$"&amp;ROW(AD30)+AC30-1&amp;":AA$"&amp;ROW(AD30)+AC30+6</f>
        <v>AA$30:AA$37</v>
      </c>
    </row>
    <row r="31" spans="2:31" ht="13.5" customHeight="1" x14ac:dyDescent="0.2">
      <c r="B31" s="34">
        <v>2</v>
      </c>
      <c r="C31" s="67" t="str">
        <f t="shared" ref="C31:C37" ca="1" si="15">IF(ISNA(V31),"",V31)</f>
        <v/>
      </c>
      <c r="D31" s="67" t="str">
        <f t="shared" ref="D31:D37" si="16">IF(ISNA(Y31),"",Y31)</f>
        <v/>
      </c>
      <c r="E31" s="36"/>
      <c r="F31" s="53" t="s">
        <v>98</v>
      </c>
      <c r="G31" s="49"/>
      <c r="H31" s="49"/>
      <c r="I31" s="58" t="str">
        <f t="shared" si="13"/>
        <v/>
      </c>
      <c r="J31" s="59" t="str">
        <f t="shared" si="13"/>
        <v/>
      </c>
      <c r="K31" s="59" t="str">
        <f t="shared" si="13"/>
        <v/>
      </c>
      <c r="L31" s="59" t="str">
        <f t="shared" si="13"/>
        <v/>
      </c>
      <c r="M31" s="59" t="str">
        <f t="shared" si="13"/>
        <v/>
      </c>
      <c r="N31" s="60" t="str">
        <f t="shared" si="13"/>
        <v/>
      </c>
      <c r="O31" s="58" t="str">
        <f t="shared" si="13"/>
        <v/>
      </c>
      <c r="P31" s="60" t="str">
        <f t="shared" si="13"/>
        <v/>
      </c>
      <c r="Q31" s="2"/>
      <c r="R31" s="2"/>
      <c r="S31" s="42">
        <f>S29-$S$7</f>
        <v>5</v>
      </c>
      <c r="T31" s="42" t="str">
        <f t="shared" ref="T31:T36" ca="1" si="17">IF(X31&gt;1,"Error",U31)</f>
        <v>Error</v>
      </c>
      <c r="U31" s="42">
        <f t="shared" ref="U31:U37" ca="1" si="18">IF(AND(E31&lt;&gt;"",LEFT(F31,1)="d"),0,INDIRECT(AB31))</f>
        <v>8</v>
      </c>
      <c r="V31" s="41" t="e">
        <f ca="1">HLOOKUP(E31,INDIRECT($S$4),INDIRECT(AD31),FALSE)</f>
        <v>#N/A</v>
      </c>
      <c r="W31" s="42" t="e">
        <f>CONCATENATE("=",AA31)</f>
        <v>#N/A</v>
      </c>
      <c r="X31" s="42">
        <f t="shared" ref="X31:X37" ca="1" si="19">COUNTIF(INDIRECT(AE31),W31)</f>
        <v>8</v>
      </c>
      <c r="Y31" s="35" t="e">
        <f t="shared" ref="Y31:Y36" si="20">VLOOKUP(E31,TeamID,2,FALSE)</f>
        <v>#N/A</v>
      </c>
      <c r="Z31" s="1" t="str">
        <f t="shared" ref="Z31:Z37" si="21">IF(ISNA(Y31),"",Y31)</f>
        <v/>
      </c>
      <c r="AA31" s="1" t="e">
        <f t="shared" ref="AA31:AA37" si="22">HLOOKUP(E31,$I$24:$X$25, 2, FALSE)</f>
        <v>#N/A</v>
      </c>
      <c r="AB31" s="1" t="str">
        <f>IF(S32="A","Admin!B25","Admin!C25")</f>
        <v>Admin!B25</v>
      </c>
      <c r="AC31" s="79">
        <f>AC30-1</f>
        <v>0</v>
      </c>
      <c r="AD31" s="2" t="str">
        <f>"S" &amp; ROW(AB31)+AC31</f>
        <v>S31</v>
      </c>
      <c r="AE31" s="2" t="str">
        <f t="shared" ref="AE31:AE37" si="23">"AA$"&amp;ROW(AD31)+AC31-1&amp;":AA$"&amp;ROW(AD31)+AC31+6</f>
        <v>AA$30:AA$37</v>
      </c>
    </row>
    <row r="32" spans="2:31" ht="13.5" customHeight="1" x14ac:dyDescent="0.2">
      <c r="B32" s="34">
        <v>3</v>
      </c>
      <c r="C32" s="67" t="str">
        <f t="shared" ca="1" si="15"/>
        <v/>
      </c>
      <c r="D32" s="67" t="str">
        <f t="shared" si="16"/>
        <v/>
      </c>
      <c r="E32" s="36"/>
      <c r="F32" s="53" t="s">
        <v>98</v>
      </c>
      <c r="G32" s="49"/>
      <c r="H32" s="49"/>
      <c r="I32" s="58" t="str">
        <f t="shared" si="13"/>
        <v/>
      </c>
      <c r="J32" s="59" t="str">
        <f t="shared" si="13"/>
        <v/>
      </c>
      <c r="K32" s="59" t="str">
        <f t="shared" si="13"/>
        <v/>
      </c>
      <c r="L32" s="59" t="str">
        <f t="shared" si="13"/>
        <v/>
      </c>
      <c r="M32" s="59" t="str">
        <f t="shared" si="13"/>
        <v/>
      </c>
      <c r="N32" s="60" t="str">
        <f t="shared" si="13"/>
        <v/>
      </c>
      <c r="O32" s="58" t="str">
        <f t="shared" si="13"/>
        <v/>
      </c>
      <c r="P32" s="60" t="str">
        <f t="shared" si="13"/>
        <v/>
      </c>
      <c r="Q32" s="2"/>
      <c r="R32" s="2"/>
      <c r="S32" s="81" t="s">
        <v>44</v>
      </c>
      <c r="T32" s="42" t="str">
        <f ca="1">IF(X32&gt;1,"Error",U32)</f>
        <v>Error</v>
      </c>
      <c r="U32" s="42">
        <f ca="1">IF(AND(E32&lt;&gt;"",LEFT(F32,1)="d"),0,INDIRECT(AB32))</f>
        <v>7</v>
      </c>
      <c r="V32" s="41" t="e">
        <f t="shared" ref="V32:V37" ca="1" si="24">HLOOKUP(E32,INDIRECT($S$4),INDIRECT(AD32),FALSE)</f>
        <v>#N/A</v>
      </c>
      <c r="W32" s="42" t="e">
        <f>CONCATENATE("=",AA32)</f>
        <v>#N/A</v>
      </c>
      <c r="X32" s="42">
        <f t="shared" ca="1" si="19"/>
        <v>8</v>
      </c>
      <c r="Y32" s="35" t="e">
        <f t="shared" si="20"/>
        <v>#N/A</v>
      </c>
      <c r="Z32" s="1" t="str">
        <f t="shared" si="21"/>
        <v/>
      </c>
      <c r="AA32" s="1" t="e">
        <f>HLOOKUP(E32,$I$24:$X$25, 2, FALSE)</f>
        <v>#N/A</v>
      </c>
      <c r="AB32" s="1" t="str">
        <f>IF(S32="A","Admin!B26","Admin!C26")</f>
        <v>Admin!B26</v>
      </c>
      <c r="AC32" s="79">
        <f t="shared" ref="AC32:AC37" si="25">AC31-1</f>
        <v>-1</v>
      </c>
      <c r="AD32" s="2" t="str">
        <f t="shared" ref="AD32:AD37" si="26">"S" &amp; ROW(AB32)+AC32</f>
        <v>S31</v>
      </c>
      <c r="AE32" s="2" t="str">
        <f t="shared" si="23"/>
        <v>AA$30:AA$37</v>
      </c>
    </row>
    <row r="33" spans="2:31" ht="13.5" customHeight="1" x14ac:dyDescent="0.2">
      <c r="B33" s="34">
        <v>4</v>
      </c>
      <c r="C33" s="67" t="str">
        <f t="shared" ca="1" si="15"/>
        <v/>
      </c>
      <c r="D33" s="67" t="str">
        <f t="shared" si="16"/>
        <v/>
      </c>
      <c r="E33" s="36"/>
      <c r="F33" s="53" t="s">
        <v>98</v>
      </c>
      <c r="G33" s="49"/>
      <c r="H33" s="49"/>
      <c r="I33" s="58" t="str">
        <f t="shared" si="13"/>
        <v/>
      </c>
      <c r="J33" s="59" t="str">
        <f t="shared" si="13"/>
        <v/>
      </c>
      <c r="K33" s="59" t="str">
        <f t="shared" si="13"/>
        <v/>
      </c>
      <c r="L33" s="59" t="str">
        <f t="shared" si="13"/>
        <v/>
      </c>
      <c r="M33" s="59" t="str">
        <f t="shared" si="13"/>
        <v/>
      </c>
      <c r="N33" s="60" t="str">
        <f t="shared" si="13"/>
        <v/>
      </c>
      <c r="O33" s="58" t="str">
        <f t="shared" si="13"/>
        <v/>
      </c>
      <c r="P33" s="60" t="str">
        <f t="shared" si="13"/>
        <v/>
      </c>
      <c r="Q33" s="2"/>
      <c r="R33" s="2"/>
      <c r="S33" s="80" t="s">
        <v>85</v>
      </c>
      <c r="T33" s="42" t="str">
        <f t="shared" ca="1" si="17"/>
        <v>Error</v>
      </c>
      <c r="U33" s="42">
        <f t="shared" ca="1" si="18"/>
        <v>6</v>
      </c>
      <c r="V33" s="41" t="e">
        <f t="shared" ca="1" si="24"/>
        <v>#N/A</v>
      </c>
      <c r="W33" s="42" t="e">
        <f>CONCATENATE("=",AA33)</f>
        <v>#N/A</v>
      </c>
      <c r="X33" s="42">
        <f t="shared" ca="1" si="19"/>
        <v>8</v>
      </c>
      <c r="Y33" s="35" t="e">
        <f t="shared" si="20"/>
        <v>#N/A</v>
      </c>
      <c r="Z33" s="1" t="str">
        <f t="shared" si="21"/>
        <v/>
      </c>
      <c r="AA33" s="1" t="e">
        <f t="shared" si="22"/>
        <v>#N/A</v>
      </c>
      <c r="AB33" s="1" t="str">
        <f>IF(S32="A","Admin!B27","Admin!C27")</f>
        <v>Admin!B27</v>
      </c>
      <c r="AC33" s="79">
        <f t="shared" si="25"/>
        <v>-2</v>
      </c>
      <c r="AD33" s="2" t="str">
        <f t="shared" si="26"/>
        <v>S31</v>
      </c>
      <c r="AE33" s="2" t="str">
        <f t="shared" si="23"/>
        <v>AA$30:AA$37</v>
      </c>
    </row>
    <row r="34" spans="2:31" ht="13.5" customHeight="1" x14ac:dyDescent="0.2">
      <c r="B34" s="34">
        <v>5</v>
      </c>
      <c r="C34" s="67" t="str">
        <f ca="1">IF(ISNA(V34),"",V34)</f>
        <v/>
      </c>
      <c r="D34" s="67" t="str">
        <f t="shared" si="16"/>
        <v/>
      </c>
      <c r="E34" s="36"/>
      <c r="F34" s="53" t="s">
        <v>98</v>
      </c>
      <c r="G34" s="49"/>
      <c r="H34" s="49"/>
      <c r="I34" s="58" t="str">
        <f t="shared" si="13"/>
        <v/>
      </c>
      <c r="J34" s="59" t="str">
        <f t="shared" si="13"/>
        <v/>
      </c>
      <c r="K34" s="59" t="str">
        <f t="shared" si="13"/>
        <v/>
      </c>
      <c r="L34" s="59" t="str">
        <f t="shared" si="13"/>
        <v/>
      </c>
      <c r="M34" s="59" t="str">
        <f t="shared" si="13"/>
        <v/>
      </c>
      <c r="N34" s="60" t="str">
        <f t="shared" si="13"/>
        <v/>
      </c>
      <c r="O34" s="58" t="str">
        <f t="shared" si="13"/>
        <v/>
      </c>
      <c r="P34" s="60" t="str">
        <f t="shared" si="13"/>
        <v/>
      </c>
      <c r="Q34" s="2"/>
      <c r="R34" s="2"/>
      <c r="S34" s="42"/>
      <c r="T34" s="42" t="str">
        <f t="shared" ca="1" si="17"/>
        <v>Error</v>
      </c>
      <c r="U34" s="42">
        <f ca="1">IF(AND(E34&lt;&gt;"",LEFT(F34,1)="d"),0,INDIRECT(AB34))</f>
        <v>5</v>
      </c>
      <c r="V34" s="41" t="e">
        <f ca="1">HLOOKUP(E34,INDIRECT($S$4),INDIRECT(AD34),FALSE)</f>
        <v>#N/A</v>
      </c>
      <c r="W34" s="42" t="e">
        <f t="shared" si="14"/>
        <v>#N/A</v>
      </c>
      <c r="X34" s="42">
        <f t="shared" ca="1" si="19"/>
        <v>8</v>
      </c>
      <c r="Y34" s="35" t="e">
        <f t="shared" si="20"/>
        <v>#N/A</v>
      </c>
      <c r="Z34" s="1" t="str">
        <f t="shared" si="21"/>
        <v/>
      </c>
      <c r="AA34" s="1" t="e">
        <f>HLOOKUP(E34,$I$24:$X$25, 2, FALSE)</f>
        <v>#N/A</v>
      </c>
      <c r="AB34" s="1" t="str">
        <f>IF(S32="A","Admin!B28","Admin!C28")</f>
        <v>Admin!B28</v>
      </c>
      <c r="AC34" s="79">
        <f t="shared" si="25"/>
        <v>-3</v>
      </c>
      <c r="AD34" s="2" t="str">
        <f t="shared" si="26"/>
        <v>S31</v>
      </c>
      <c r="AE34" s="2" t="str">
        <f t="shared" si="23"/>
        <v>AA$30:AA$37</v>
      </c>
    </row>
    <row r="35" spans="2:31" ht="13.5" customHeight="1" x14ac:dyDescent="0.2">
      <c r="B35" s="37">
        <v>6</v>
      </c>
      <c r="C35" s="68" t="str">
        <f t="shared" ca="1" si="15"/>
        <v/>
      </c>
      <c r="D35" s="68" t="str">
        <f t="shared" si="16"/>
        <v/>
      </c>
      <c r="E35" s="38"/>
      <c r="F35" s="54" t="s">
        <v>98</v>
      </c>
      <c r="G35" s="49"/>
      <c r="H35" s="49"/>
      <c r="I35" s="61" t="str">
        <f t="shared" si="13"/>
        <v/>
      </c>
      <c r="J35" s="62" t="str">
        <f t="shared" si="13"/>
        <v/>
      </c>
      <c r="K35" s="62" t="str">
        <f t="shared" si="13"/>
        <v/>
      </c>
      <c r="L35" s="62" t="str">
        <f t="shared" si="13"/>
        <v/>
      </c>
      <c r="M35" s="62" t="str">
        <f t="shared" si="13"/>
        <v/>
      </c>
      <c r="N35" s="63" t="str">
        <f t="shared" si="13"/>
        <v/>
      </c>
      <c r="O35" s="61" t="str">
        <f t="shared" si="13"/>
        <v/>
      </c>
      <c r="P35" s="63" t="str">
        <f t="shared" si="13"/>
        <v/>
      </c>
      <c r="Q35" s="2"/>
      <c r="R35" s="2"/>
      <c r="S35" s="42"/>
      <c r="T35" s="42" t="str">
        <f t="shared" ca="1" si="17"/>
        <v>Error</v>
      </c>
      <c r="U35" s="42">
        <f t="shared" ca="1" si="18"/>
        <v>4</v>
      </c>
      <c r="V35" s="41" t="e">
        <f t="shared" ca="1" si="24"/>
        <v>#N/A</v>
      </c>
      <c r="W35" s="42" t="e">
        <f t="shared" si="14"/>
        <v>#N/A</v>
      </c>
      <c r="X35" s="42">
        <f t="shared" ca="1" si="19"/>
        <v>8</v>
      </c>
      <c r="Y35" s="35" t="e">
        <f>VLOOKUP(E35,TeamID,2,FALSE)</f>
        <v>#N/A</v>
      </c>
      <c r="Z35" s="1" t="str">
        <f t="shared" si="21"/>
        <v/>
      </c>
      <c r="AA35" s="1" t="e">
        <f t="shared" si="22"/>
        <v>#N/A</v>
      </c>
      <c r="AB35" s="1" t="str">
        <f>IF(S32="A","Admin!B29","Admin!C29")</f>
        <v>Admin!B29</v>
      </c>
      <c r="AC35" s="79">
        <f t="shared" si="25"/>
        <v>-4</v>
      </c>
      <c r="AD35" s="2" t="str">
        <f t="shared" si="26"/>
        <v>S31</v>
      </c>
      <c r="AE35" s="2" t="str">
        <f t="shared" si="23"/>
        <v>AA$30:AA$37</v>
      </c>
    </row>
    <row r="36" spans="2:31" ht="13.5" hidden="1" customHeight="1" x14ac:dyDescent="0.2">
      <c r="B36" s="71">
        <v>7</v>
      </c>
      <c r="C36" s="72" t="str">
        <f t="shared" ca="1" si="15"/>
        <v/>
      </c>
      <c r="D36" s="72" t="str">
        <f t="shared" si="16"/>
        <v/>
      </c>
      <c r="E36" s="73"/>
      <c r="F36" s="74" t="s">
        <v>98</v>
      </c>
      <c r="G36" s="49"/>
      <c r="H36" s="49"/>
      <c r="I36" s="226" t="str">
        <f t="shared" si="13"/>
        <v/>
      </c>
      <c r="J36" s="227" t="str">
        <f t="shared" si="13"/>
        <v/>
      </c>
      <c r="K36" s="227" t="str">
        <f t="shared" si="13"/>
        <v/>
      </c>
      <c r="L36" s="227" t="str">
        <f t="shared" si="13"/>
        <v/>
      </c>
      <c r="M36" s="227" t="str">
        <f t="shared" si="13"/>
        <v/>
      </c>
      <c r="N36" s="227" t="str">
        <f t="shared" si="13"/>
        <v/>
      </c>
      <c r="O36" s="227" t="str">
        <f t="shared" si="13"/>
        <v/>
      </c>
      <c r="P36" s="228" t="str">
        <f t="shared" si="13"/>
        <v/>
      </c>
      <c r="Q36" s="2"/>
      <c r="R36" s="2"/>
      <c r="S36" s="42"/>
      <c r="T36" s="42" t="str">
        <f t="shared" ca="1" si="17"/>
        <v>Error</v>
      </c>
      <c r="U36" s="42">
        <f t="shared" ca="1" si="18"/>
        <v>3</v>
      </c>
      <c r="V36" s="41" t="e">
        <f t="shared" ca="1" si="24"/>
        <v>#N/A</v>
      </c>
      <c r="W36" s="42" t="e">
        <f t="shared" si="14"/>
        <v>#N/A</v>
      </c>
      <c r="X36" s="42">
        <f t="shared" ca="1" si="19"/>
        <v>8</v>
      </c>
      <c r="Y36" s="35" t="e">
        <f t="shared" si="20"/>
        <v>#N/A</v>
      </c>
      <c r="Z36" s="1" t="str">
        <f t="shared" si="21"/>
        <v/>
      </c>
      <c r="AA36" s="1" t="e">
        <f t="shared" si="22"/>
        <v>#N/A</v>
      </c>
      <c r="AB36" s="1" t="str">
        <f>IF(S32="A","Admin!B30","Admin!C30")</f>
        <v>Admin!B30</v>
      </c>
      <c r="AC36" s="79">
        <f t="shared" si="25"/>
        <v>-5</v>
      </c>
      <c r="AD36" s="2" t="str">
        <f t="shared" si="26"/>
        <v>S31</v>
      </c>
      <c r="AE36" s="2" t="str">
        <f t="shared" si="23"/>
        <v>AA$30:AA$37</v>
      </c>
    </row>
    <row r="37" spans="2:31" ht="13.5" hidden="1" customHeight="1" x14ac:dyDescent="0.2">
      <c r="B37" s="37">
        <v>8</v>
      </c>
      <c r="C37" s="68" t="str">
        <f t="shared" ca="1" si="15"/>
        <v/>
      </c>
      <c r="D37" s="68" t="str">
        <f t="shared" si="16"/>
        <v/>
      </c>
      <c r="E37" s="38"/>
      <c r="F37" s="54" t="s">
        <v>98</v>
      </c>
      <c r="G37" s="49"/>
      <c r="H37" s="49"/>
      <c r="I37" s="61" t="str">
        <f t="shared" si="13"/>
        <v/>
      </c>
      <c r="J37" s="62" t="str">
        <f t="shared" si="13"/>
        <v/>
      </c>
      <c r="K37" s="62" t="str">
        <f t="shared" si="13"/>
        <v/>
      </c>
      <c r="L37" s="62" t="str">
        <f t="shared" si="13"/>
        <v/>
      </c>
      <c r="M37" s="62" t="str">
        <f t="shared" si="13"/>
        <v/>
      </c>
      <c r="N37" s="62" t="str">
        <f t="shared" si="13"/>
        <v/>
      </c>
      <c r="O37" s="62" t="str">
        <f t="shared" si="13"/>
        <v/>
      </c>
      <c r="P37" s="63" t="str">
        <f t="shared" si="13"/>
        <v/>
      </c>
      <c r="Q37" s="2"/>
      <c r="R37" s="2"/>
      <c r="S37" s="42"/>
      <c r="T37" s="42" t="str">
        <f ca="1">IF(X37&gt;1,"Error",U37)</f>
        <v>Error</v>
      </c>
      <c r="U37" s="42">
        <f t="shared" ca="1" si="18"/>
        <v>0</v>
      </c>
      <c r="V37" s="41" t="e">
        <f t="shared" ca="1" si="24"/>
        <v>#N/A</v>
      </c>
      <c r="W37" s="42" t="e">
        <f t="shared" si="14"/>
        <v>#N/A</v>
      </c>
      <c r="X37" s="42">
        <f t="shared" ca="1" si="19"/>
        <v>8</v>
      </c>
      <c r="Y37" s="35" t="e">
        <f>VLOOKUP(E37,TeamID,2,FALSE)</f>
        <v>#N/A</v>
      </c>
      <c r="Z37" s="1" t="str">
        <f t="shared" si="21"/>
        <v/>
      </c>
      <c r="AA37" s="1" t="e">
        <f t="shared" si="22"/>
        <v>#N/A</v>
      </c>
      <c r="AB37" s="1" t="str">
        <f>IF(S32="A","Admin!B31","Admin!C31")</f>
        <v>Admin!B31</v>
      </c>
      <c r="AC37" s="79">
        <f t="shared" si="25"/>
        <v>-6</v>
      </c>
      <c r="AD37" s="2" t="str">
        <f t="shared" si="26"/>
        <v>S31</v>
      </c>
      <c r="AE37" s="2" t="str">
        <f t="shared" si="23"/>
        <v>AA$30:AA$37</v>
      </c>
    </row>
    <row r="38" spans="2:31" ht="13.5" customHeight="1" x14ac:dyDescent="0.2">
      <c r="B38" s="50"/>
      <c r="C38" s="48"/>
      <c r="D38" s="48"/>
      <c r="E38" s="50"/>
      <c r="F38" s="49" t="s">
        <v>98</v>
      </c>
      <c r="G38" s="49"/>
      <c r="H38" s="49"/>
      <c r="I38" s="51"/>
      <c r="J38" s="51"/>
      <c r="K38" s="51"/>
      <c r="L38" s="51"/>
      <c r="M38" s="51"/>
      <c r="N38" s="51"/>
      <c r="O38" s="51"/>
      <c r="P38" s="51"/>
      <c r="Q38" s="2"/>
      <c r="R38" s="2"/>
      <c r="S38" s="42"/>
      <c r="T38" s="42"/>
      <c r="U38" s="41"/>
      <c r="V38" s="41"/>
      <c r="W38" s="42"/>
      <c r="X38" s="42"/>
      <c r="Y38" s="41"/>
    </row>
    <row r="39" spans="2:31" ht="13.5" customHeight="1" x14ac:dyDescent="0.2">
      <c r="B39" s="50"/>
      <c r="C39" s="48"/>
      <c r="D39" s="48"/>
      <c r="E39" s="50"/>
      <c r="F39" s="49"/>
      <c r="G39" s="49"/>
      <c r="H39" s="49"/>
      <c r="I39" s="51"/>
      <c r="J39" s="51"/>
      <c r="K39" s="51"/>
      <c r="L39" s="51"/>
      <c r="M39" s="51"/>
      <c r="N39" s="51"/>
      <c r="O39" s="51"/>
      <c r="P39" s="51"/>
      <c r="Q39" s="2"/>
      <c r="R39" s="2"/>
      <c r="S39" s="42"/>
      <c r="T39" s="42"/>
      <c r="U39" s="41"/>
      <c r="V39" s="41"/>
      <c r="W39" s="42"/>
      <c r="X39" s="42"/>
      <c r="Y39" s="41"/>
    </row>
    <row r="40" spans="2:31" s="2" customFormat="1" ht="13.5" customHeight="1" x14ac:dyDescent="0.2">
      <c r="B40" s="32" t="str">
        <f ca="1">S42 &amp; " " &amp; S44 &amp; " string  (" &amp; S$3 &amp;")"</f>
        <v>100m B string  (Men)</v>
      </c>
      <c r="D40" s="87" t="s">
        <v>94</v>
      </c>
      <c r="E40" s="52"/>
      <c r="F40" s="29" t="s">
        <v>72</v>
      </c>
      <c r="H40" s="47"/>
      <c r="I40" s="29"/>
    </row>
    <row r="41" spans="2:31" ht="13.5" customHeight="1" x14ac:dyDescent="0.2">
      <c r="B41" s="75" t="s">
        <v>26</v>
      </c>
      <c r="C41" s="76" t="s">
        <v>23</v>
      </c>
      <c r="D41" s="76" t="s">
        <v>70</v>
      </c>
      <c r="E41" s="77" t="s">
        <v>24</v>
      </c>
      <c r="F41" s="78" t="s">
        <v>27</v>
      </c>
      <c r="G41" s="48"/>
      <c r="H41" s="48"/>
      <c r="I41" s="70" t="str">
        <f>I$3</f>
        <v>Bromsgrove &amp; Redditch AC</v>
      </c>
      <c r="J41" s="70" t="str">
        <f t="shared" ref="J41:P41" si="27">J$3</f>
        <v>Burton AC</v>
      </c>
      <c r="K41" s="70" t="str">
        <f t="shared" si="27"/>
        <v>Kidderminster &amp; Stourport AC</v>
      </c>
      <c r="L41" s="70" t="str">
        <f t="shared" si="27"/>
        <v>Newport Harriers</v>
      </c>
      <c r="M41" s="70" t="str">
        <f t="shared" si="27"/>
        <v>Royal Sutton Coldfield</v>
      </c>
      <c r="N41" s="70" t="str">
        <f t="shared" si="27"/>
        <v>Solihull &amp; Small Heath AC</v>
      </c>
      <c r="O41" s="70" t="str">
        <f t="shared" si="27"/>
        <v>Stratford on Avon AC</v>
      </c>
      <c r="P41" s="70" t="str">
        <f t="shared" si="27"/>
        <v>Team8</v>
      </c>
      <c r="S41" s="40">
        <v>37</v>
      </c>
      <c r="T41" s="41"/>
      <c r="U41" s="42" t="s">
        <v>81</v>
      </c>
      <c r="V41" s="41"/>
      <c r="W41" s="42"/>
      <c r="X41" s="42" t="s">
        <v>82</v>
      </c>
      <c r="Y41" s="41" t="s">
        <v>83</v>
      </c>
      <c r="Z41" s="1" t="s">
        <v>84</v>
      </c>
    </row>
    <row r="42" spans="2:31" ht="13.5" customHeight="1" x14ac:dyDescent="0.2">
      <c r="B42" s="222">
        <v>1</v>
      </c>
      <c r="C42" s="223" t="str">
        <f t="shared" ref="C42:C49" ca="1" si="28">IF(ISNA(V42),"",V42)</f>
        <v/>
      </c>
      <c r="D42" s="223" t="str">
        <f>IF(ISNA(Y42),"",Y42)</f>
        <v/>
      </c>
      <c r="E42" s="224"/>
      <c r="F42" s="225" t="s">
        <v>98</v>
      </c>
      <c r="G42" s="49"/>
      <c r="H42" s="49"/>
      <c r="I42" s="55" t="str">
        <f>IF($Z42=I$3,$T42,"")</f>
        <v/>
      </c>
      <c r="J42" s="56" t="str">
        <f t="shared" ref="I42:P49" si="29">IF($Z42=J$3,$T42,"")</f>
        <v/>
      </c>
      <c r="K42" s="56" t="str">
        <f t="shared" si="29"/>
        <v/>
      </c>
      <c r="L42" s="56" t="str">
        <f t="shared" si="29"/>
        <v/>
      </c>
      <c r="M42" s="56" t="str">
        <f t="shared" si="29"/>
        <v/>
      </c>
      <c r="N42" s="57" t="str">
        <f t="shared" si="29"/>
        <v/>
      </c>
      <c r="O42" s="55" t="str">
        <f t="shared" si="29"/>
        <v/>
      </c>
      <c r="P42" s="57" t="str">
        <f t="shared" si="29"/>
        <v/>
      </c>
      <c r="Q42" s="2"/>
      <c r="R42" s="2"/>
      <c r="S42" s="42" t="str">
        <f ca="1">VLOOKUP(S41,INDIRECT($S$5),2,FALSE)</f>
        <v>100m</v>
      </c>
      <c r="T42" s="42" t="str">
        <f t="shared" ref="T42:T49" ca="1" si="30">IF(X42&gt;1,"Error",U42)</f>
        <v>Error</v>
      </c>
      <c r="U42" s="42">
        <f t="shared" ref="U42:U49" ca="1" si="31">IF(AND(E42&lt;&gt;"",LEFT(F42,1)="d"),0,INDIRECT(AB42))</f>
        <v>8</v>
      </c>
      <c r="V42" s="41" t="e">
        <f ca="1">HLOOKUP(E42,INDIRECT($S$4),INDIRECT(AD42),FALSE)</f>
        <v>#N/A</v>
      </c>
      <c r="W42" s="42" t="e">
        <f t="shared" ref="W42:W49" si="32">CONCATENATE("=",AA42)</f>
        <v>#N/A</v>
      </c>
      <c r="X42" s="42">
        <f ca="1">COUNTIF(INDIRECT(AE42),W42)</f>
        <v>8</v>
      </c>
      <c r="Y42" s="35" t="e">
        <f t="shared" ref="Y42:Y49" si="33">VLOOKUP(E42,TeamID,2,FALSE)</f>
        <v>#N/A</v>
      </c>
      <c r="Z42" s="1" t="str">
        <f>IF(ISNA(Y42),"",Y42)</f>
        <v/>
      </c>
      <c r="AA42" s="1" t="e">
        <f t="shared" ref="AA42:AA49" si="34">HLOOKUP(E42,$I$24:$X$25, 2, FALSE)</f>
        <v>#N/A</v>
      </c>
      <c r="AB42" s="1" t="str">
        <f>IF(S44="A","Admin!B24","Admin!C24")</f>
        <v>Admin!C24</v>
      </c>
      <c r="AC42" s="79">
        <v>1</v>
      </c>
      <c r="AD42" s="2" t="str">
        <f>"S" &amp; ROW(AB42)+AC42</f>
        <v>S43</v>
      </c>
      <c r="AE42" s="2" t="str">
        <f>"AA$"&amp;ROW(AD42)+AC42-1&amp;":AA$"&amp;ROW(AD42)+AC42+6</f>
        <v>AA$42:AA$49</v>
      </c>
    </row>
    <row r="43" spans="2:31" ht="13.5" customHeight="1" x14ac:dyDescent="0.2">
      <c r="B43" s="34">
        <v>2</v>
      </c>
      <c r="C43" s="67" t="str">
        <f t="shared" ca="1" si="28"/>
        <v/>
      </c>
      <c r="D43" s="67" t="str">
        <f t="shared" ref="D43:D49" si="35">IF(ISNA(Y43),"",Y43)</f>
        <v/>
      </c>
      <c r="E43" s="36"/>
      <c r="F43" s="53" t="s">
        <v>98</v>
      </c>
      <c r="G43" s="49"/>
      <c r="H43" s="49"/>
      <c r="I43" s="58" t="str">
        <f t="shared" si="29"/>
        <v/>
      </c>
      <c r="J43" s="59" t="str">
        <f t="shared" si="29"/>
        <v/>
      </c>
      <c r="K43" s="59" t="str">
        <f t="shared" si="29"/>
        <v/>
      </c>
      <c r="L43" s="59" t="str">
        <f t="shared" si="29"/>
        <v/>
      </c>
      <c r="M43" s="59" t="str">
        <f t="shared" si="29"/>
        <v/>
      </c>
      <c r="N43" s="60" t="str">
        <f t="shared" si="29"/>
        <v/>
      </c>
      <c r="O43" s="58" t="str">
        <f t="shared" si="29"/>
        <v/>
      </c>
      <c r="P43" s="60" t="str">
        <f t="shared" si="29"/>
        <v/>
      </c>
      <c r="Q43" s="2"/>
      <c r="R43" s="2"/>
      <c r="S43" s="42">
        <f>S41-$S$7</f>
        <v>5</v>
      </c>
      <c r="T43" s="42" t="str">
        <f t="shared" ca="1" si="30"/>
        <v>Error</v>
      </c>
      <c r="U43" s="42">
        <f t="shared" ca="1" si="31"/>
        <v>6</v>
      </c>
      <c r="V43" s="41" t="e">
        <f t="shared" ref="V43:V49" ca="1" si="36">HLOOKUP(E43,INDIRECT($S$4),INDIRECT(AD43),FALSE)</f>
        <v>#N/A</v>
      </c>
      <c r="W43" s="42" t="e">
        <f t="shared" si="32"/>
        <v>#N/A</v>
      </c>
      <c r="X43" s="42">
        <f t="shared" ref="X43:X49" ca="1" si="37">COUNTIF(INDIRECT(AE43),W43)</f>
        <v>8</v>
      </c>
      <c r="Y43" s="35" t="e">
        <f t="shared" si="33"/>
        <v>#N/A</v>
      </c>
      <c r="Z43" s="1" t="str">
        <f t="shared" ref="Z43:Z49" si="38">IF(ISNA(Y43),"",Y43)</f>
        <v/>
      </c>
      <c r="AA43" s="1" t="e">
        <f t="shared" si="34"/>
        <v>#N/A</v>
      </c>
      <c r="AB43" s="1" t="str">
        <f>IF(S44="A","Admin!B25","Admin!C25")</f>
        <v>Admin!C25</v>
      </c>
      <c r="AC43" s="79">
        <f>AC42-1</f>
        <v>0</v>
      </c>
      <c r="AD43" s="2" t="str">
        <f>"S" &amp; ROW(AB43)+AC43</f>
        <v>S43</v>
      </c>
      <c r="AE43" s="2" t="str">
        <f t="shared" ref="AE43:AE49" si="39">"AA$"&amp;ROW(AD43)+AC43-1&amp;":AA$"&amp;ROW(AD43)+AC43+6</f>
        <v>AA$42:AA$49</v>
      </c>
    </row>
    <row r="44" spans="2:31" ht="13.5" customHeight="1" x14ac:dyDescent="0.2">
      <c r="B44" s="34">
        <v>3</v>
      </c>
      <c r="C44" s="67" t="str">
        <f t="shared" ca="1" si="28"/>
        <v/>
      </c>
      <c r="D44" s="67" t="str">
        <f t="shared" si="35"/>
        <v/>
      </c>
      <c r="E44" s="36"/>
      <c r="F44" s="53" t="s">
        <v>98</v>
      </c>
      <c r="G44" s="49"/>
      <c r="H44" s="49"/>
      <c r="I44" s="58" t="str">
        <f t="shared" si="29"/>
        <v/>
      </c>
      <c r="J44" s="59" t="str">
        <f t="shared" si="29"/>
        <v/>
      </c>
      <c r="K44" s="59" t="str">
        <f t="shared" si="29"/>
        <v/>
      </c>
      <c r="L44" s="59" t="str">
        <f t="shared" si="29"/>
        <v/>
      </c>
      <c r="M44" s="59" t="str">
        <f t="shared" si="29"/>
        <v/>
      </c>
      <c r="N44" s="60" t="str">
        <f t="shared" si="29"/>
        <v/>
      </c>
      <c r="O44" s="58" t="str">
        <f t="shared" si="29"/>
        <v/>
      </c>
      <c r="P44" s="60" t="str">
        <f t="shared" si="29"/>
        <v/>
      </c>
      <c r="Q44" s="2"/>
      <c r="R44" s="2"/>
      <c r="S44" s="81" t="s">
        <v>45</v>
      </c>
      <c r="T44" s="42" t="str">
        <f t="shared" ca="1" si="30"/>
        <v>Error</v>
      </c>
      <c r="U44" s="42">
        <f t="shared" ca="1" si="31"/>
        <v>5</v>
      </c>
      <c r="V44" s="41" t="e">
        <f t="shared" ca="1" si="36"/>
        <v>#N/A</v>
      </c>
      <c r="W44" s="42" t="e">
        <f t="shared" si="32"/>
        <v>#N/A</v>
      </c>
      <c r="X44" s="42">
        <f t="shared" ca="1" si="37"/>
        <v>8</v>
      </c>
      <c r="Y44" s="35" t="e">
        <f t="shared" si="33"/>
        <v>#N/A</v>
      </c>
      <c r="Z44" s="1" t="str">
        <f t="shared" si="38"/>
        <v/>
      </c>
      <c r="AA44" s="1" t="e">
        <f t="shared" si="34"/>
        <v>#N/A</v>
      </c>
      <c r="AB44" s="1" t="str">
        <f>IF(S44="A","Admin!B26","Admin!C26")</f>
        <v>Admin!C26</v>
      </c>
      <c r="AC44" s="79">
        <f t="shared" ref="AC44:AC49" si="40">AC43-1</f>
        <v>-1</v>
      </c>
      <c r="AD44" s="2" t="str">
        <f t="shared" ref="AD44:AD49" si="41">"S" &amp; ROW(AB44)+AC44</f>
        <v>S43</v>
      </c>
      <c r="AE44" s="2" t="str">
        <f t="shared" si="39"/>
        <v>AA$42:AA$49</v>
      </c>
    </row>
    <row r="45" spans="2:31" ht="13.5" customHeight="1" x14ac:dyDescent="0.2">
      <c r="B45" s="34">
        <v>4</v>
      </c>
      <c r="C45" s="67" t="str">
        <f t="shared" ca="1" si="28"/>
        <v/>
      </c>
      <c r="D45" s="67" t="str">
        <f t="shared" si="35"/>
        <v/>
      </c>
      <c r="E45" s="36"/>
      <c r="F45" s="53" t="s">
        <v>98</v>
      </c>
      <c r="G45" s="49"/>
      <c r="H45" s="49"/>
      <c r="I45" s="58" t="str">
        <f t="shared" si="29"/>
        <v/>
      </c>
      <c r="J45" s="59" t="str">
        <f t="shared" si="29"/>
        <v/>
      </c>
      <c r="K45" s="59" t="str">
        <f t="shared" si="29"/>
        <v/>
      </c>
      <c r="L45" s="59" t="str">
        <f t="shared" si="29"/>
        <v/>
      </c>
      <c r="M45" s="59" t="str">
        <f t="shared" si="29"/>
        <v/>
      </c>
      <c r="N45" s="60" t="str">
        <f t="shared" si="29"/>
        <v/>
      </c>
      <c r="O45" s="58" t="str">
        <f t="shared" si="29"/>
        <v/>
      </c>
      <c r="P45" s="60" t="str">
        <f t="shared" si="29"/>
        <v/>
      </c>
      <c r="Q45" s="2"/>
      <c r="R45" s="2"/>
      <c r="S45" s="80" t="s">
        <v>85</v>
      </c>
      <c r="T45" s="42" t="str">
        <f t="shared" ca="1" si="30"/>
        <v>Error</v>
      </c>
      <c r="U45" s="42">
        <f t="shared" ca="1" si="31"/>
        <v>4</v>
      </c>
      <c r="V45" s="41" t="e">
        <f t="shared" ca="1" si="36"/>
        <v>#N/A</v>
      </c>
      <c r="W45" s="42" t="e">
        <f t="shared" si="32"/>
        <v>#N/A</v>
      </c>
      <c r="X45" s="42">
        <f t="shared" ca="1" si="37"/>
        <v>8</v>
      </c>
      <c r="Y45" s="35" t="e">
        <f t="shared" si="33"/>
        <v>#N/A</v>
      </c>
      <c r="Z45" s="1" t="str">
        <f t="shared" si="38"/>
        <v/>
      </c>
      <c r="AA45" s="1" t="e">
        <f t="shared" si="34"/>
        <v>#N/A</v>
      </c>
      <c r="AB45" s="1" t="str">
        <f>IF(S44="A","Admin!B27","Admin!C27")</f>
        <v>Admin!C27</v>
      </c>
      <c r="AC45" s="79">
        <f t="shared" si="40"/>
        <v>-2</v>
      </c>
      <c r="AD45" s="2" t="str">
        <f>"S" &amp; ROW(AB45)+AC45</f>
        <v>S43</v>
      </c>
      <c r="AE45" s="2" t="str">
        <f t="shared" si="39"/>
        <v>AA$42:AA$49</v>
      </c>
    </row>
    <row r="46" spans="2:31" ht="13.5" customHeight="1" x14ac:dyDescent="0.2">
      <c r="B46" s="34">
        <v>5</v>
      </c>
      <c r="C46" s="67" t="str">
        <f t="shared" ca="1" si="28"/>
        <v/>
      </c>
      <c r="D46" s="67" t="str">
        <f t="shared" si="35"/>
        <v/>
      </c>
      <c r="E46" s="36"/>
      <c r="F46" s="53" t="s">
        <v>98</v>
      </c>
      <c r="G46" s="49"/>
      <c r="H46" s="49"/>
      <c r="I46" s="58" t="str">
        <f t="shared" si="29"/>
        <v/>
      </c>
      <c r="J46" s="59" t="str">
        <f t="shared" si="29"/>
        <v/>
      </c>
      <c r="K46" s="59" t="str">
        <f t="shared" si="29"/>
        <v/>
      </c>
      <c r="L46" s="59" t="str">
        <f t="shared" si="29"/>
        <v/>
      </c>
      <c r="M46" s="59" t="str">
        <f t="shared" si="29"/>
        <v/>
      </c>
      <c r="N46" s="60" t="str">
        <f t="shared" si="29"/>
        <v/>
      </c>
      <c r="O46" s="58" t="str">
        <f t="shared" si="29"/>
        <v/>
      </c>
      <c r="P46" s="60" t="str">
        <f t="shared" si="29"/>
        <v/>
      </c>
      <c r="Q46" s="2"/>
      <c r="R46" s="2"/>
      <c r="S46" s="42"/>
      <c r="T46" s="42" t="str">
        <f t="shared" ca="1" si="30"/>
        <v>Error</v>
      </c>
      <c r="U46" s="42">
        <f ca="1">IF(AND(E46&lt;&gt;"",LEFT(F46,1)="d"),0,INDIRECT(AB46))</f>
        <v>3</v>
      </c>
      <c r="V46" s="41" t="e">
        <f t="shared" ca="1" si="36"/>
        <v>#N/A</v>
      </c>
      <c r="W46" s="42" t="e">
        <f t="shared" si="32"/>
        <v>#N/A</v>
      </c>
      <c r="X46" s="42">
        <f t="shared" ca="1" si="37"/>
        <v>8</v>
      </c>
      <c r="Y46" s="35" t="e">
        <f t="shared" si="33"/>
        <v>#N/A</v>
      </c>
      <c r="Z46" s="1" t="str">
        <f t="shared" si="38"/>
        <v/>
      </c>
      <c r="AA46" s="1" t="e">
        <f t="shared" si="34"/>
        <v>#N/A</v>
      </c>
      <c r="AB46" s="1" t="str">
        <f>IF(S44="A","Admin!B28","Admin!C28")</f>
        <v>Admin!C28</v>
      </c>
      <c r="AC46" s="79">
        <f t="shared" si="40"/>
        <v>-3</v>
      </c>
      <c r="AD46" s="2" t="str">
        <f t="shared" si="41"/>
        <v>S43</v>
      </c>
      <c r="AE46" s="2" t="str">
        <f t="shared" si="39"/>
        <v>AA$42:AA$49</v>
      </c>
    </row>
    <row r="47" spans="2:31" ht="13.5" customHeight="1" x14ac:dyDescent="0.2">
      <c r="B47" s="37">
        <v>6</v>
      </c>
      <c r="C47" s="68" t="str">
        <f t="shared" ca="1" si="28"/>
        <v/>
      </c>
      <c r="D47" s="68" t="str">
        <f t="shared" si="35"/>
        <v/>
      </c>
      <c r="E47" s="38"/>
      <c r="F47" s="54" t="s">
        <v>98</v>
      </c>
      <c r="G47" s="49"/>
      <c r="H47" s="49"/>
      <c r="I47" s="61" t="str">
        <f t="shared" si="29"/>
        <v/>
      </c>
      <c r="J47" s="62" t="str">
        <f t="shared" si="29"/>
        <v/>
      </c>
      <c r="K47" s="62" t="str">
        <f t="shared" si="29"/>
        <v/>
      </c>
      <c r="L47" s="62" t="str">
        <f t="shared" si="29"/>
        <v/>
      </c>
      <c r="M47" s="62" t="str">
        <f t="shared" si="29"/>
        <v/>
      </c>
      <c r="N47" s="63" t="str">
        <f t="shared" si="29"/>
        <v/>
      </c>
      <c r="O47" s="61" t="str">
        <f t="shared" si="29"/>
        <v/>
      </c>
      <c r="P47" s="63" t="str">
        <f t="shared" si="29"/>
        <v/>
      </c>
      <c r="Q47" s="2"/>
      <c r="R47" s="2"/>
      <c r="S47" s="42"/>
      <c r="T47" s="42" t="str">
        <f t="shared" ca="1" si="30"/>
        <v>Error</v>
      </c>
      <c r="U47" s="42">
        <f t="shared" ca="1" si="31"/>
        <v>2</v>
      </c>
      <c r="V47" s="41" t="e">
        <f t="shared" ca="1" si="36"/>
        <v>#N/A</v>
      </c>
      <c r="W47" s="42" t="e">
        <f t="shared" si="32"/>
        <v>#N/A</v>
      </c>
      <c r="X47" s="42">
        <f t="shared" ca="1" si="37"/>
        <v>8</v>
      </c>
      <c r="Y47" s="35" t="e">
        <f t="shared" si="33"/>
        <v>#N/A</v>
      </c>
      <c r="Z47" s="1" t="str">
        <f t="shared" si="38"/>
        <v/>
      </c>
      <c r="AA47" s="1" t="e">
        <f t="shared" si="34"/>
        <v>#N/A</v>
      </c>
      <c r="AB47" s="1" t="str">
        <f>IF(S44="A","Admin!B29","Admin!C29")</f>
        <v>Admin!C29</v>
      </c>
      <c r="AC47" s="79">
        <f t="shared" si="40"/>
        <v>-4</v>
      </c>
      <c r="AD47" s="2" t="str">
        <f t="shared" si="41"/>
        <v>S43</v>
      </c>
      <c r="AE47" s="2" t="str">
        <f t="shared" si="39"/>
        <v>AA$42:AA$49</v>
      </c>
    </row>
    <row r="48" spans="2:31" ht="13.5" hidden="1" customHeight="1" x14ac:dyDescent="0.2">
      <c r="B48" s="71">
        <v>7</v>
      </c>
      <c r="C48" s="72" t="str">
        <f t="shared" ca="1" si="28"/>
        <v/>
      </c>
      <c r="D48" s="72" t="str">
        <f t="shared" si="35"/>
        <v/>
      </c>
      <c r="E48" s="73"/>
      <c r="F48" s="74" t="s">
        <v>98</v>
      </c>
      <c r="G48" s="49"/>
      <c r="H48" s="49"/>
      <c r="I48" s="226" t="str">
        <f t="shared" si="29"/>
        <v/>
      </c>
      <c r="J48" s="227" t="str">
        <f t="shared" si="29"/>
        <v/>
      </c>
      <c r="K48" s="227" t="str">
        <f t="shared" si="29"/>
        <v/>
      </c>
      <c r="L48" s="227" t="str">
        <f t="shared" si="29"/>
        <v/>
      </c>
      <c r="M48" s="227" t="str">
        <f t="shared" si="29"/>
        <v/>
      </c>
      <c r="N48" s="227" t="str">
        <f t="shared" si="29"/>
        <v/>
      </c>
      <c r="O48" s="227" t="str">
        <f t="shared" si="29"/>
        <v/>
      </c>
      <c r="P48" s="228" t="str">
        <f t="shared" si="29"/>
        <v/>
      </c>
      <c r="Q48" s="2"/>
      <c r="R48" s="2"/>
      <c r="S48" s="42"/>
      <c r="T48" s="42" t="str">
        <f t="shared" ca="1" si="30"/>
        <v>Error</v>
      </c>
      <c r="U48" s="42">
        <f t="shared" ca="1" si="31"/>
        <v>1</v>
      </c>
      <c r="V48" s="41" t="e">
        <f t="shared" ca="1" si="36"/>
        <v>#N/A</v>
      </c>
      <c r="W48" s="42" t="e">
        <f t="shared" si="32"/>
        <v>#N/A</v>
      </c>
      <c r="X48" s="42">
        <f t="shared" ca="1" si="37"/>
        <v>8</v>
      </c>
      <c r="Y48" s="35" t="e">
        <f t="shared" si="33"/>
        <v>#N/A</v>
      </c>
      <c r="Z48" s="1" t="str">
        <f t="shared" si="38"/>
        <v/>
      </c>
      <c r="AA48" s="1" t="e">
        <f t="shared" si="34"/>
        <v>#N/A</v>
      </c>
      <c r="AB48" s="1" t="str">
        <f>IF(S44="A","Admin!B30","Admin!C30")</f>
        <v>Admin!C30</v>
      </c>
      <c r="AC48" s="79">
        <f t="shared" si="40"/>
        <v>-5</v>
      </c>
      <c r="AD48" s="2" t="str">
        <f t="shared" si="41"/>
        <v>S43</v>
      </c>
      <c r="AE48" s="2" t="str">
        <f t="shared" si="39"/>
        <v>AA$42:AA$49</v>
      </c>
    </row>
    <row r="49" spans="2:31" ht="13.5" hidden="1" customHeight="1" x14ac:dyDescent="0.2">
      <c r="B49" s="37">
        <v>8</v>
      </c>
      <c r="C49" s="68" t="str">
        <f t="shared" ca="1" si="28"/>
        <v/>
      </c>
      <c r="D49" s="68" t="str">
        <f t="shared" si="35"/>
        <v/>
      </c>
      <c r="E49" s="38"/>
      <c r="F49" s="54" t="s">
        <v>98</v>
      </c>
      <c r="G49" s="49"/>
      <c r="H49" s="49"/>
      <c r="I49" s="61" t="str">
        <f t="shared" si="29"/>
        <v/>
      </c>
      <c r="J49" s="62" t="str">
        <f t="shared" si="29"/>
        <v/>
      </c>
      <c r="K49" s="62" t="str">
        <f t="shared" si="29"/>
        <v/>
      </c>
      <c r="L49" s="62" t="str">
        <f t="shared" si="29"/>
        <v/>
      </c>
      <c r="M49" s="62" t="str">
        <f t="shared" si="29"/>
        <v/>
      </c>
      <c r="N49" s="62" t="str">
        <f t="shared" si="29"/>
        <v/>
      </c>
      <c r="O49" s="62" t="str">
        <f t="shared" si="29"/>
        <v/>
      </c>
      <c r="P49" s="63" t="str">
        <f t="shared" si="29"/>
        <v/>
      </c>
      <c r="Q49" s="2"/>
      <c r="R49" s="2"/>
      <c r="S49" s="42"/>
      <c r="T49" s="42" t="str">
        <f t="shared" ca="1" si="30"/>
        <v>Error</v>
      </c>
      <c r="U49" s="42">
        <f t="shared" ca="1" si="31"/>
        <v>0</v>
      </c>
      <c r="V49" s="41" t="e">
        <f t="shared" ca="1" si="36"/>
        <v>#N/A</v>
      </c>
      <c r="W49" s="42" t="e">
        <f t="shared" si="32"/>
        <v>#N/A</v>
      </c>
      <c r="X49" s="42">
        <f t="shared" ca="1" si="37"/>
        <v>8</v>
      </c>
      <c r="Y49" s="35" t="e">
        <f t="shared" si="33"/>
        <v>#N/A</v>
      </c>
      <c r="Z49" s="1" t="str">
        <f t="shared" si="38"/>
        <v/>
      </c>
      <c r="AA49" s="1" t="e">
        <f t="shared" si="34"/>
        <v>#N/A</v>
      </c>
      <c r="AB49" s="1" t="str">
        <f>IF(S44="A","Admin!B31","Admin!C31")</f>
        <v>Admin!C31</v>
      </c>
      <c r="AC49" s="79">
        <f t="shared" si="40"/>
        <v>-6</v>
      </c>
      <c r="AD49" s="2" t="str">
        <f t="shared" si="41"/>
        <v>S43</v>
      </c>
      <c r="AE49" s="2" t="str">
        <f t="shared" si="39"/>
        <v>AA$42:AA$49</v>
      </c>
    </row>
    <row r="50" spans="2:31" ht="13.5" customHeight="1" x14ac:dyDescent="0.2"/>
    <row r="51" spans="2:31" ht="13.5" customHeight="1" x14ac:dyDescent="0.2"/>
    <row r="52" spans="2:31" s="2" customFormat="1" ht="13.5" customHeight="1" x14ac:dyDescent="0.2">
      <c r="B52" s="32" t="str">
        <f ca="1">S54 &amp; " " &amp; S56 &amp; " string  (" &amp; S$3 &amp;")"</f>
        <v>200m A string  (Men)</v>
      </c>
      <c r="D52" s="87" t="s">
        <v>94</v>
      </c>
      <c r="E52" s="52"/>
      <c r="F52" s="29" t="s">
        <v>72</v>
      </c>
      <c r="H52" s="47"/>
      <c r="I52" s="29"/>
    </row>
    <row r="53" spans="2:31" ht="13.5" customHeight="1" x14ac:dyDescent="0.2">
      <c r="B53" s="75" t="s">
        <v>26</v>
      </c>
      <c r="C53" s="76" t="s">
        <v>23</v>
      </c>
      <c r="D53" s="76" t="s">
        <v>70</v>
      </c>
      <c r="E53" s="77" t="s">
        <v>24</v>
      </c>
      <c r="F53" s="78" t="s">
        <v>27</v>
      </c>
      <c r="G53" s="48"/>
      <c r="H53" s="48"/>
      <c r="I53" s="70" t="str">
        <f>I$3</f>
        <v>Bromsgrove &amp; Redditch AC</v>
      </c>
      <c r="J53" s="70" t="str">
        <f t="shared" ref="J53:P53" si="42">J$3</f>
        <v>Burton AC</v>
      </c>
      <c r="K53" s="70" t="str">
        <f t="shared" si="42"/>
        <v>Kidderminster &amp; Stourport AC</v>
      </c>
      <c r="L53" s="70" t="str">
        <f t="shared" si="42"/>
        <v>Newport Harriers</v>
      </c>
      <c r="M53" s="70" t="str">
        <f t="shared" si="42"/>
        <v>Royal Sutton Coldfield</v>
      </c>
      <c r="N53" s="70" t="str">
        <f t="shared" si="42"/>
        <v>Solihull &amp; Small Heath AC</v>
      </c>
      <c r="O53" s="70" t="str">
        <f t="shared" si="42"/>
        <v>Stratford on Avon AC</v>
      </c>
      <c r="P53" s="70" t="str">
        <f t="shared" si="42"/>
        <v>Team8</v>
      </c>
      <c r="S53" s="40">
        <v>38</v>
      </c>
      <c r="T53" s="41"/>
      <c r="U53" s="42" t="s">
        <v>81</v>
      </c>
      <c r="V53" s="41"/>
      <c r="W53" s="42"/>
      <c r="X53" s="42" t="s">
        <v>82</v>
      </c>
      <c r="Y53" s="41" t="s">
        <v>83</v>
      </c>
      <c r="Z53" s="1" t="s">
        <v>84</v>
      </c>
    </row>
    <row r="54" spans="2:31" ht="13.5" customHeight="1" x14ac:dyDescent="0.2">
      <c r="B54" s="222">
        <v>1</v>
      </c>
      <c r="C54" s="223" t="str">
        <f t="shared" ref="C54:C61" ca="1" si="43">IF(ISNA(V54),"",V54)</f>
        <v/>
      </c>
      <c r="D54" s="223" t="str">
        <f>IF(ISNA(Y54),"",Y54)</f>
        <v/>
      </c>
      <c r="E54" s="224"/>
      <c r="F54" s="225" t="s">
        <v>98</v>
      </c>
      <c r="G54" s="49"/>
      <c r="H54" s="49"/>
      <c r="I54" s="55" t="str">
        <f>IF($Z54=I$3,$T54,"")</f>
        <v/>
      </c>
      <c r="J54" s="56" t="str">
        <f t="shared" ref="I54:P61" si="44">IF($Z54=J$3,$T54,"")</f>
        <v/>
      </c>
      <c r="K54" s="56" t="str">
        <f t="shared" si="44"/>
        <v/>
      </c>
      <c r="L54" s="56" t="str">
        <f t="shared" si="44"/>
        <v/>
      </c>
      <c r="M54" s="56" t="str">
        <f t="shared" si="44"/>
        <v/>
      </c>
      <c r="N54" s="57" t="str">
        <f t="shared" si="44"/>
        <v/>
      </c>
      <c r="O54" s="55" t="str">
        <f t="shared" si="44"/>
        <v/>
      </c>
      <c r="P54" s="57" t="str">
        <f t="shared" si="44"/>
        <v/>
      </c>
      <c r="Q54" s="2"/>
      <c r="R54" s="2"/>
      <c r="S54" s="42" t="str">
        <f ca="1">VLOOKUP(S53,INDIRECT($S$5),2,FALSE)</f>
        <v>200m</v>
      </c>
      <c r="T54" s="42" t="str">
        <f t="shared" ref="T54:T61" ca="1" si="45">IF(X54&gt;1,"Error",U54)</f>
        <v>Error</v>
      </c>
      <c r="U54" s="42">
        <f t="shared" ref="U54:U61" ca="1" si="46">IF(AND(E54&lt;&gt;"",LEFT(F54,1)="d"),0,INDIRECT(AB54))</f>
        <v>10</v>
      </c>
      <c r="V54" s="41" t="e">
        <f ca="1">HLOOKUP(E54,INDIRECT($S$4),INDIRECT(AD54),FALSE)</f>
        <v>#N/A</v>
      </c>
      <c r="W54" s="42" t="e">
        <f t="shared" ref="W54:W61" si="47">CONCATENATE("=",AA54)</f>
        <v>#N/A</v>
      </c>
      <c r="X54" s="42">
        <f ca="1">COUNTIF(INDIRECT(AE54),W54)</f>
        <v>8</v>
      </c>
      <c r="Y54" s="35" t="e">
        <f t="shared" ref="Y54:Y61" si="48">VLOOKUP(E54,TeamID,2,FALSE)</f>
        <v>#N/A</v>
      </c>
      <c r="Z54" s="1" t="str">
        <f>IF(ISNA(Y54),"",Y54)</f>
        <v/>
      </c>
      <c r="AA54" s="1" t="e">
        <f t="shared" ref="AA54:AA61" si="49">HLOOKUP(E54,$I$24:$X$25, 2, FALSE)</f>
        <v>#N/A</v>
      </c>
      <c r="AB54" s="1" t="str">
        <f>IF(S56="A","Admin!B24","Admin!C24")</f>
        <v>Admin!B24</v>
      </c>
      <c r="AC54" s="79">
        <v>1</v>
      </c>
      <c r="AD54" s="2" t="str">
        <f>"S" &amp; ROW(AB54)+AC54</f>
        <v>S55</v>
      </c>
      <c r="AE54" s="2" t="str">
        <f>"AA$"&amp;ROW(AD54)+AC54-1&amp;":AA$"&amp;ROW(AD54)+AC54+6</f>
        <v>AA$54:AA$61</v>
      </c>
    </row>
    <row r="55" spans="2:31" ht="13.5" customHeight="1" x14ac:dyDescent="0.2">
      <c r="B55" s="34">
        <v>2</v>
      </c>
      <c r="C55" s="67" t="str">
        <f t="shared" ca="1" si="43"/>
        <v/>
      </c>
      <c r="D55" s="67" t="str">
        <f t="shared" ref="D55:D61" si="50">IF(ISNA(Y55),"",Y55)</f>
        <v/>
      </c>
      <c r="E55" s="36"/>
      <c r="F55" s="53" t="s">
        <v>98</v>
      </c>
      <c r="G55" s="49"/>
      <c r="H55" s="49"/>
      <c r="I55" s="58" t="str">
        <f t="shared" si="44"/>
        <v/>
      </c>
      <c r="J55" s="59" t="str">
        <f t="shared" si="44"/>
        <v/>
      </c>
      <c r="K55" s="59" t="str">
        <f t="shared" si="44"/>
        <v/>
      </c>
      <c r="L55" s="59" t="str">
        <f t="shared" si="44"/>
        <v/>
      </c>
      <c r="M55" s="59" t="str">
        <f t="shared" si="44"/>
        <v/>
      </c>
      <c r="N55" s="60" t="str">
        <f t="shared" si="44"/>
        <v/>
      </c>
      <c r="O55" s="58" t="str">
        <f t="shared" si="44"/>
        <v/>
      </c>
      <c r="P55" s="60" t="str">
        <f t="shared" si="44"/>
        <v/>
      </c>
      <c r="Q55" s="2"/>
      <c r="R55" s="2"/>
      <c r="S55" s="42">
        <f>S53-$S$7</f>
        <v>6</v>
      </c>
      <c r="T55" s="42" t="str">
        <f t="shared" ca="1" si="45"/>
        <v>Error</v>
      </c>
      <c r="U55" s="42">
        <f t="shared" ca="1" si="46"/>
        <v>8</v>
      </c>
      <c r="V55" s="41" t="e">
        <f t="shared" ref="V55:V61" ca="1" si="51">HLOOKUP(E55,INDIRECT($S$4),INDIRECT(AD55),FALSE)</f>
        <v>#N/A</v>
      </c>
      <c r="W55" s="42" t="e">
        <f t="shared" si="47"/>
        <v>#N/A</v>
      </c>
      <c r="X55" s="42">
        <f t="shared" ref="X55:X61" ca="1" si="52">COUNTIF(INDIRECT(AE55),W55)</f>
        <v>8</v>
      </c>
      <c r="Y55" s="35" t="e">
        <f t="shared" si="48"/>
        <v>#N/A</v>
      </c>
      <c r="Z55" s="1" t="str">
        <f t="shared" ref="Z55:Z61" si="53">IF(ISNA(Y55),"",Y55)</f>
        <v/>
      </c>
      <c r="AA55" s="1" t="e">
        <f t="shared" si="49"/>
        <v>#N/A</v>
      </c>
      <c r="AB55" s="1" t="str">
        <f>IF(S56="A","Admin!B25","Admin!C25")</f>
        <v>Admin!B25</v>
      </c>
      <c r="AC55" s="79">
        <f>AC54-1</f>
        <v>0</v>
      </c>
      <c r="AD55" s="2" t="str">
        <f>"S" &amp; ROW(AB55)+AC55</f>
        <v>S55</v>
      </c>
      <c r="AE55" s="2" t="str">
        <f t="shared" ref="AE55:AE61" si="54">"AA$"&amp;ROW(AD55)+AC55-1&amp;":AA$"&amp;ROW(AD55)+AC55+6</f>
        <v>AA$54:AA$61</v>
      </c>
    </row>
    <row r="56" spans="2:31" ht="13.5" customHeight="1" x14ac:dyDescent="0.2">
      <c r="B56" s="34">
        <v>3</v>
      </c>
      <c r="C56" s="67" t="str">
        <f t="shared" ca="1" si="43"/>
        <v/>
      </c>
      <c r="D56" s="67" t="str">
        <f t="shared" si="50"/>
        <v/>
      </c>
      <c r="E56" s="36"/>
      <c r="F56" s="53" t="s">
        <v>98</v>
      </c>
      <c r="G56" s="49"/>
      <c r="H56" s="49"/>
      <c r="I56" s="58" t="str">
        <f t="shared" si="44"/>
        <v/>
      </c>
      <c r="J56" s="59" t="str">
        <f t="shared" si="44"/>
        <v/>
      </c>
      <c r="K56" s="59" t="str">
        <f t="shared" si="44"/>
        <v/>
      </c>
      <c r="L56" s="59" t="str">
        <f t="shared" si="44"/>
        <v/>
      </c>
      <c r="M56" s="59" t="str">
        <f t="shared" si="44"/>
        <v/>
      </c>
      <c r="N56" s="60" t="str">
        <f t="shared" si="44"/>
        <v/>
      </c>
      <c r="O56" s="58" t="str">
        <f t="shared" si="44"/>
        <v/>
      </c>
      <c r="P56" s="60" t="str">
        <f t="shared" si="44"/>
        <v/>
      </c>
      <c r="Q56" s="2"/>
      <c r="R56" s="2"/>
      <c r="S56" s="81" t="s">
        <v>44</v>
      </c>
      <c r="T56" s="42" t="str">
        <f t="shared" ca="1" si="45"/>
        <v>Error</v>
      </c>
      <c r="U56" s="42">
        <f t="shared" ca="1" si="46"/>
        <v>7</v>
      </c>
      <c r="V56" s="41" t="e">
        <f t="shared" ca="1" si="51"/>
        <v>#N/A</v>
      </c>
      <c r="W56" s="42" t="e">
        <f t="shared" si="47"/>
        <v>#N/A</v>
      </c>
      <c r="X56" s="42">
        <f t="shared" ca="1" si="52"/>
        <v>8</v>
      </c>
      <c r="Y56" s="35" t="e">
        <f t="shared" si="48"/>
        <v>#N/A</v>
      </c>
      <c r="Z56" s="1" t="str">
        <f t="shared" si="53"/>
        <v/>
      </c>
      <c r="AA56" s="1" t="e">
        <f t="shared" si="49"/>
        <v>#N/A</v>
      </c>
      <c r="AB56" s="1" t="str">
        <f>IF(S56="A","Admin!B26","Admin!C26")</f>
        <v>Admin!B26</v>
      </c>
      <c r="AC56" s="79">
        <f t="shared" ref="AC56:AC61" si="55">AC55-1</f>
        <v>-1</v>
      </c>
      <c r="AD56" s="2" t="str">
        <f t="shared" ref="AD56:AD61" si="56">"S" &amp; ROW(AB56)+AC56</f>
        <v>S55</v>
      </c>
      <c r="AE56" s="2" t="str">
        <f t="shared" si="54"/>
        <v>AA$54:AA$61</v>
      </c>
    </row>
    <row r="57" spans="2:31" ht="13.5" customHeight="1" x14ac:dyDescent="0.2">
      <c r="B57" s="34">
        <v>4</v>
      </c>
      <c r="C57" s="67" t="str">
        <f t="shared" ca="1" si="43"/>
        <v/>
      </c>
      <c r="D57" s="67" t="str">
        <f t="shared" si="50"/>
        <v/>
      </c>
      <c r="E57" s="36"/>
      <c r="F57" s="53" t="s">
        <v>98</v>
      </c>
      <c r="G57" s="49"/>
      <c r="H57" s="49"/>
      <c r="I57" s="58" t="str">
        <f t="shared" si="44"/>
        <v/>
      </c>
      <c r="J57" s="59" t="str">
        <f t="shared" si="44"/>
        <v/>
      </c>
      <c r="K57" s="59" t="str">
        <f t="shared" si="44"/>
        <v/>
      </c>
      <c r="L57" s="59" t="str">
        <f t="shared" si="44"/>
        <v/>
      </c>
      <c r="M57" s="59" t="str">
        <f t="shared" si="44"/>
        <v/>
      </c>
      <c r="N57" s="60" t="str">
        <f t="shared" si="44"/>
        <v/>
      </c>
      <c r="O57" s="58" t="str">
        <f t="shared" si="44"/>
        <v/>
      </c>
      <c r="P57" s="60" t="str">
        <f t="shared" si="44"/>
        <v/>
      </c>
      <c r="Q57" s="2"/>
      <c r="R57" s="2"/>
      <c r="S57" s="80" t="s">
        <v>85</v>
      </c>
      <c r="T57" s="42" t="str">
        <f t="shared" ca="1" si="45"/>
        <v>Error</v>
      </c>
      <c r="U57" s="42">
        <f t="shared" ca="1" si="46"/>
        <v>6</v>
      </c>
      <c r="V57" s="41" t="e">
        <f t="shared" ca="1" si="51"/>
        <v>#N/A</v>
      </c>
      <c r="W57" s="42" t="e">
        <f t="shared" si="47"/>
        <v>#N/A</v>
      </c>
      <c r="X57" s="42">
        <f t="shared" ca="1" si="52"/>
        <v>8</v>
      </c>
      <c r="Y57" s="35" t="e">
        <f t="shared" si="48"/>
        <v>#N/A</v>
      </c>
      <c r="Z57" s="1" t="str">
        <f t="shared" si="53"/>
        <v/>
      </c>
      <c r="AA57" s="1" t="e">
        <f t="shared" si="49"/>
        <v>#N/A</v>
      </c>
      <c r="AB57" s="1" t="str">
        <f>IF(S56="A","Admin!B27","Admin!C27")</f>
        <v>Admin!B27</v>
      </c>
      <c r="AC57" s="79">
        <f t="shared" si="55"/>
        <v>-2</v>
      </c>
      <c r="AD57" s="2" t="str">
        <f t="shared" si="56"/>
        <v>S55</v>
      </c>
      <c r="AE57" s="2" t="str">
        <f t="shared" si="54"/>
        <v>AA$54:AA$61</v>
      </c>
    </row>
    <row r="58" spans="2:31" ht="13.5" customHeight="1" x14ac:dyDescent="0.2">
      <c r="B58" s="34">
        <v>5</v>
      </c>
      <c r="C58" s="67" t="str">
        <f t="shared" ca="1" si="43"/>
        <v/>
      </c>
      <c r="D58" s="67" t="str">
        <f t="shared" si="50"/>
        <v/>
      </c>
      <c r="E58" s="36"/>
      <c r="F58" s="53" t="s">
        <v>98</v>
      </c>
      <c r="G58" s="49"/>
      <c r="H58" s="49"/>
      <c r="I58" s="58" t="str">
        <f t="shared" si="44"/>
        <v/>
      </c>
      <c r="J58" s="59" t="str">
        <f t="shared" si="44"/>
        <v/>
      </c>
      <c r="K58" s="59" t="str">
        <f t="shared" si="44"/>
        <v/>
      </c>
      <c r="L58" s="59" t="str">
        <f t="shared" si="44"/>
        <v/>
      </c>
      <c r="M58" s="59" t="str">
        <f t="shared" si="44"/>
        <v/>
      </c>
      <c r="N58" s="60" t="str">
        <f t="shared" si="44"/>
        <v/>
      </c>
      <c r="O58" s="58" t="str">
        <f t="shared" si="44"/>
        <v/>
      </c>
      <c r="P58" s="60" t="str">
        <f t="shared" si="44"/>
        <v/>
      </c>
      <c r="Q58" s="2"/>
      <c r="R58" s="2"/>
      <c r="S58" s="42"/>
      <c r="T58" s="42" t="str">
        <f t="shared" ca="1" si="45"/>
        <v>Error</v>
      </c>
      <c r="U58" s="42">
        <f t="shared" ca="1" si="46"/>
        <v>5</v>
      </c>
      <c r="V58" s="41" t="e">
        <f t="shared" ca="1" si="51"/>
        <v>#N/A</v>
      </c>
      <c r="W58" s="42" t="e">
        <f t="shared" si="47"/>
        <v>#N/A</v>
      </c>
      <c r="X58" s="42">
        <f t="shared" ca="1" si="52"/>
        <v>8</v>
      </c>
      <c r="Y58" s="35" t="e">
        <f t="shared" si="48"/>
        <v>#N/A</v>
      </c>
      <c r="Z58" s="1" t="str">
        <f t="shared" si="53"/>
        <v/>
      </c>
      <c r="AA58" s="1" t="e">
        <f t="shared" si="49"/>
        <v>#N/A</v>
      </c>
      <c r="AB58" s="1" t="str">
        <f>IF(S56="A","Admin!B28","Admin!C28")</f>
        <v>Admin!B28</v>
      </c>
      <c r="AC58" s="79">
        <f t="shared" si="55"/>
        <v>-3</v>
      </c>
      <c r="AD58" s="2" t="str">
        <f t="shared" si="56"/>
        <v>S55</v>
      </c>
      <c r="AE58" s="2" t="str">
        <f t="shared" si="54"/>
        <v>AA$54:AA$61</v>
      </c>
    </row>
    <row r="59" spans="2:31" ht="13.5" customHeight="1" x14ac:dyDescent="0.2">
      <c r="B59" s="37">
        <v>6</v>
      </c>
      <c r="C59" s="68" t="str">
        <f t="shared" ca="1" si="43"/>
        <v/>
      </c>
      <c r="D59" s="68" t="str">
        <f t="shared" si="50"/>
        <v/>
      </c>
      <c r="E59" s="38"/>
      <c r="F59" s="54" t="s">
        <v>98</v>
      </c>
      <c r="G59" s="49"/>
      <c r="H59" s="49"/>
      <c r="I59" s="61" t="str">
        <f t="shared" si="44"/>
        <v/>
      </c>
      <c r="J59" s="62" t="str">
        <f t="shared" si="44"/>
        <v/>
      </c>
      <c r="K59" s="62" t="str">
        <f t="shared" si="44"/>
        <v/>
      </c>
      <c r="L59" s="62" t="str">
        <f t="shared" si="44"/>
        <v/>
      </c>
      <c r="M59" s="62" t="str">
        <f t="shared" si="44"/>
        <v/>
      </c>
      <c r="N59" s="63" t="str">
        <f t="shared" si="44"/>
        <v/>
      </c>
      <c r="O59" s="61" t="str">
        <f t="shared" si="44"/>
        <v/>
      </c>
      <c r="P59" s="63" t="str">
        <f t="shared" si="44"/>
        <v/>
      </c>
      <c r="Q59" s="2"/>
      <c r="R59" s="2"/>
      <c r="S59" s="42"/>
      <c r="T59" s="42" t="str">
        <f t="shared" ca="1" si="45"/>
        <v>Error</v>
      </c>
      <c r="U59" s="42">
        <f t="shared" ca="1" si="46"/>
        <v>4</v>
      </c>
      <c r="V59" s="41" t="e">
        <f t="shared" ca="1" si="51"/>
        <v>#N/A</v>
      </c>
      <c r="W59" s="42" t="e">
        <f t="shared" si="47"/>
        <v>#N/A</v>
      </c>
      <c r="X59" s="42">
        <f t="shared" ca="1" si="52"/>
        <v>8</v>
      </c>
      <c r="Y59" s="35" t="e">
        <f t="shared" si="48"/>
        <v>#N/A</v>
      </c>
      <c r="Z59" s="1" t="str">
        <f t="shared" si="53"/>
        <v/>
      </c>
      <c r="AA59" s="1" t="e">
        <f t="shared" si="49"/>
        <v>#N/A</v>
      </c>
      <c r="AB59" s="1" t="str">
        <f>IF(S56="A","Admin!B29","Admin!C29")</f>
        <v>Admin!B29</v>
      </c>
      <c r="AC59" s="79">
        <f t="shared" si="55"/>
        <v>-4</v>
      </c>
      <c r="AD59" s="2" t="str">
        <f t="shared" si="56"/>
        <v>S55</v>
      </c>
      <c r="AE59" s="2" t="str">
        <f t="shared" si="54"/>
        <v>AA$54:AA$61</v>
      </c>
    </row>
    <row r="60" spans="2:31" ht="13.5" hidden="1" customHeight="1" x14ac:dyDescent="0.2">
      <c r="B60" s="71">
        <v>7</v>
      </c>
      <c r="C60" s="72" t="str">
        <f t="shared" ca="1" si="43"/>
        <v/>
      </c>
      <c r="D60" s="72" t="str">
        <f t="shared" si="50"/>
        <v/>
      </c>
      <c r="E60" s="73"/>
      <c r="F60" s="74" t="s">
        <v>98</v>
      </c>
      <c r="G60" s="49"/>
      <c r="H60" s="49"/>
      <c r="I60" s="226" t="str">
        <f t="shared" si="44"/>
        <v/>
      </c>
      <c r="J60" s="227" t="str">
        <f t="shared" si="44"/>
        <v/>
      </c>
      <c r="K60" s="227" t="str">
        <f t="shared" si="44"/>
        <v/>
      </c>
      <c r="L60" s="227" t="str">
        <f t="shared" si="44"/>
        <v/>
      </c>
      <c r="M60" s="227" t="str">
        <f t="shared" si="44"/>
        <v/>
      </c>
      <c r="N60" s="227" t="str">
        <f t="shared" si="44"/>
        <v/>
      </c>
      <c r="O60" s="227" t="str">
        <f t="shared" si="44"/>
        <v/>
      </c>
      <c r="P60" s="228" t="str">
        <f t="shared" si="44"/>
        <v/>
      </c>
      <c r="Q60" s="2"/>
      <c r="R60" s="2"/>
      <c r="S60" s="42"/>
      <c r="T60" s="42" t="str">
        <f t="shared" ca="1" si="45"/>
        <v>Error</v>
      </c>
      <c r="U60" s="42">
        <f t="shared" ca="1" si="46"/>
        <v>3</v>
      </c>
      <c r="V60" s="41" t="e">
        <f t="shared" ca="1" si="51"/>
        <v>#N/A</v>
      </c>
      <c r="W60" s="42" t="e">
        <f t="shared" si="47"/>
        <v>#N/A</v>
      </c>
      <c r="X60" s="42">
        <f t="shared" ca="1" si="52"/>
        <v>8</v>
      </c>
      <c r="Y60" s="35" t="e">
        <f t="shared" si="48"/>
        <v>#N/A</v>
      </c>
      <c r="Z60" s="1" t="str">
        <f t="shared" si="53"/>
        <v/>
      </c>
      <c r="AA60" s="1" t="e">
        <f t="shared" si="49"/>
        <v>#N/A</v>
      </c>
      <c r="AB60" s="1" t="str">
        <f>IF(S56="A","Admin!B30","Admin!C30")</f>
        <v>Admin!B30</v>
      </c>
      <c r="AC60" s="79">
        <f t="shared" si="55"/>
        <v>-5</v>
      </c>
      <c r="AD60" s="2" t="str">
        <f t="shared" si="56"/>
        <v>S55</v>
      </c>
      <c r="AE60" s="2" t="str">
        <f t="shared" si="54"/>
        <v>AA$54:AA$61</v>
      </c>
    </row>
    <row r="61" spans="2:31" ht="13.5" hidden="1" customHeight="1" x14ac:dyDescent="0.2">
      <c r="B61" s="37">
        <v>8</v>
      </c>
      <c r="C61" s="68" t="str">
        <f t="shared" ca="1" si="43"/>
        <v/>
      </c>
      <c r="D61" s="68" t="str">
        <f t="shared" si="50"/>
        <v/>
      </c>
      <c r="E61" s="38"/>
      <c r="F61" s="54" t="s">
        <v>98</v>
      </c>
      <c r="G61" s="49"/>
      <c r="H61" s="49"/>
      <c r="I61" s="61" t="str">
        <f t="shared" si="44"/>
        <v/>
      </c>
      <c r="J61" s="62" t="str">
        <f t="shared" si="44"/>
        <v/>
      </c>
      <c r="K61" s="62" t="str">
        <f t="shared" si="44"/>
        <v/>
      </c>
      <c r="L61" s="62" t="str">
        <f t="shared" si="44"/>
        <v/>
      </c>
      <c r="M61" s="62" t="str">
        <f t="shared" si="44"/>
        <v/>
      </c>
      <c r="N61" s="62" t="str">
        <f t="shared" si="44"/>
        <v/>
      </c>
      <c r="O61" s="62" t="str">
        <f t="shared" si="44"/>
        <v/>
      </c>
      <c r="P61" s="63" t="str">
        <f t="shared" si="44"/>
        <v/>
      </c>
      <c r="Q61" s="2"/>
      <c r="R61" s="2"/>
      <c r="S61" s="42"/>
      <c r="T61" s="42" t="str">
        <f t="shared" ca="1" si="45"/>
        <v>Error</v>
      </c>
      <c r="U61" s="42">
        <f t="shared" ca="1" si="46"/>
        <v>0</v>
      </c>
      <c r="V61" s="41" t="e">
        <f t="shared" ca="1" si="51"/>
        <v>#N/A</v>
      </c>
      <c r="W61" s="42" t="e">
        <f t="shared" si="47"/>
        <v>#N/A</v>
      </c>
      <c r="X61" s="42">
        <f t="shared" ca="1" si="52"/>
        <v>8</v>
      </c>
      <c r="Y61" s="35" t="e">
        <f t="shared" si="48"/>
        <v>#N/A</v>
      </c>
      <c r="Z61" s="1" t="str">
        <f t="shared" si="53"/>
        <v/>
      </c>
      <c r="AA61" s="1" t="e">
        <f t="shared" si="49"/>
        <v>#N/A</v>
      </c>
      <c r="AB61" s="1" t="str">
        <f>IF(S56="A","Admin!B31","Admin!C31")</f>
        <v>Admin!B31</v>
      </c>
      <c r="AC61" s="79">
        <f t="shared" si="55"/>
        <v>-6</v>
      </c>
      <c r="AD61" s="2" t="str">
        <f t="shared" si="56"/>
        <v>S55</v>
      </c>
      <c r="AE61" s="2" t="str">
        <f t="shared" si="54"/>
        <v>AA$54:AA$61</v>
      </c>
    </row>
    <row r="62" spans="2:31" ht="13.5" customHeight="1" x14ac:dyDescent="0.2">
      <c r="B62" s="50"/>
      <c r="C62" s="48"/>
      <c r="D62" s="48"/>
      <c r="E62" s="50"/>
      <c r="F62" s="49" t="s">
        <v>98</v>
      </c>
      <c r="G62" s="49"/>
      <c r="H62" s="49"/>
      <c r="I62" s="51"/>
      <c r="J62" s="51"/>
      <c r="K62" s="51"/>
      <c r="L62" s="51"/>
      <c r="M62" s="51"/>
      <c r="N62" s="51"/>
      <c r="O62" s="51"/>
      <c r="P62" s="51"/>
      <c r="Q62" s="2"/>
      <c r="R62" s="2"/>
      <c r="S62" s="42"/>
      <c r="T62" s="42"/>
      <c r="U62" s="41"/>
      <c r="V62" s="41"/>
      <c r="W62" s="42"/>
      <c r="X62" s="42"/>
      <c r="Y62" s="41"/>
    </row>
    <row r="63" spans="2:31" ht="13.5" customHeight="1" x14ac:dyDescent="0.2">
      <c r="B63" s="50"/>
      <c r="C63" s="48"/>
      <c r="D63" s="48"/>
      <c r="E63" s="50"/>
      <c r="F63" s="49"/>
      <c r="G63" s="49"/>
      <c r="H63" s="49"/>
      <c r="I63" s="51"/>
      <c r="J63" s="51"/>
      <c r="K63" s="51"/>
      <c r="L63" s="51"/>
      <c r="M63" s="51"/>
      <c r="N63" s="51"/>
      <c r="O63" s="51"/>
      <c r="P63" s="51"/>
      <c r="Q63" s="2"/>
      <c r="R63" s="2"/>
      <c r="S63" s="42"/>
      <c r="T63" s="42"/>
      <c r="U63" s="41"/>
      <c r="V63" s="41"/>
      <c r="W63" s="42"/>
      <c r="X63" s="42"/>
      <c r="Y63" s="41"/>
    </row>
    <row r="64" spans="2:31" s="2" customFormat="1" ht="13.5" customHeight="1" x14ac:dyDescent="0.2">
      <c r="B64" s="32" t="str">
        <f ca="1">S66 &amp; " " &amp; S68 &amp; " string  (" &amp; S$3 &amp;")"</f>
        <v>200m B string  (Men)</v>
      </c>
      <c r="D64" s="87" t="s">
        <v>94</v>
      </c>
      <c r="E64" s="52"/>
      <c r="F64" s="29" t="s">
        <v>72</v>
      </c>
      <c r="H64" s="47"/>
      <c r="I64" s="29"/>
    </row>
    <row r="65" spans="2:31" ht="13.5" customHeight="1" x14ac:dyDescent="0.2">
      <c r="B65" s="75" t="s">
        <v>26</v>
      </c>
      <c r="C65" s="76" t="s">
        <v>23</v>
      </c>
      <c r="D65" s="76" t="s">
        <v>70</v>
      </c>
      <c r="E65" s="77" t="s">
        <v>24</v>
      </c>
      <c r="F65" s="78" t="s">
        <v>27</v>
      </c>
      <c r="G65" s="48"/>
      <c r="H65" s="48"/>
      <c r="I65" s="70" t="str">
        <f>I$3</f>
        <v>Bromsgrove &amp; Redditch AC</v>
      </c>
      <c r="J65" s="70" t="str">
        <f t="shared" ref="J65:P65" si="57">J$3</f>
        <v>Burton AC</v>
      </c>
      <c r="K65" s="70" t="str">
        <f t="shared" si="57"/>
        <v>Kidderminster &amp; Stourport AC</v>
      </c>
      <c r="L65" s="70" t="str">
        <f t="shared" si="57"/>
        <v>Newport Harriers</v>
      </c>
      <c r="M65" s="70" t="str">
        <f t="shared" si="57"/>
        <v>Royal Sutton Coldfield</v>
      </c>
      <c r="N65" s="70" t="str">
        <f t="shared" si="57"/>
        <v>Solihull &amp; Small Heath AC</v>
      </c>
      <c r="O65" s="70" t="str">
        <f t="shared" si="57"/>
        <v>Stratford on Avon AC</v>
      </c>
      <c r="P65" s="70" t="str">
        <f t="shared" si="57"/>
        <v>Team8</v>
      </c>
      <c r="S65" s="40">
        <v>38</v>
      </c>
      <c r="T65" s="41"/>
      <c r="U65" s="42" t="s">
        <v>81</v>
      </c>
      <c r="V65" s="41"/>
      <c r="W65" s="42"/>
      <c r="X65" s="42" t="s">
        <v>82</v>
      </c>
      <c r="Y65" s="41" t="s">
        <v>83</v>
      </c>
      <c r="Z65" s="1" t="s">
        <v>84</v>
      </c>
    </row>
    <row r="66" spans="2:31" ht="13.5" customHeight="1" x14ac:dyDescent="0.2">
      <c r="B66" s="222">
        <v>1</v>
      </c>
      <c r="C66" s="223" t="str">
        <f t="shared" ref="C66:C73" ca="1" si="58">IF(ISNA(V66),"",V66)</f>
        <v/>
      </c>
      <c r="D66" s="223" t="str">
        <f>IF(ISNA(Y66),"",Y66)</f>
        <v/>
      </c>
      <c r="E66" s="224"/>
      <c r="F66" s="225" t="s">
        <v>98</v>
      </c>
      <c r="G66" s="49"/>
      <c r="H66" s="49"/>
      <c r="I66" s="55" t="str">
        <f>IF($Z66=I$3,$T66,"")</f>
        <v/>
      </c>
      <c r="J66" s="56" t="str">
        <f t="shared" ref="I66:P73" si="59">IF($Z66=J$3,$T66,"")</f>
        <v/>
      </c>
      <c r="K66" s="56" t="str">
        <f t="shared" si="59"/>
        <v/>
      </c>
      <c r="L66" s="56" t="str">
        <f t="shared" si="59"/>
        <v/>
      </c>
      <c r="M66" s="56" t="str">
        <f t="shared" si="59"/>
        <v/>
      </c>
      <c r="N66" s="57" t="str">
        <f t="shared" si="59"/>
        <v/>
      </c>
      <c r="O66" s="55" t="str">
        <f t="shared" si="59"/>
        <v/>
      </c>
      <c r="P66" s="57" t="str">
        <f t="shared" si="59"/>
        <v/>
      </c>
      <c r="Q66" s="2"/>
      <c r="R66" s="2"/>
      <c r="S66" s="42" t="str">
        <f ca="1">VLOOKUP(S65,INDIRECT($S$5),2,FALSE)</f>
        <v>200m</v>
      </c>
      <c r="T66" s="42" t="str">
        <f t="shared" ref="T66:T73" ca="1" si="60">IF(X66&gt;1,"Error",U66)</f>
        <v>Error</v>
      </c>
      <c r="U66" s="42">
        <f t="shared" ref="U66:U73" ca="1" si="61">IF(AND(E66&lt;&gt;"",LEFT(F66,1)="d"),0,INDIRECT(AB66))</f>
        <v>8</v>
      </c>
      <c r="V66" s="41" t="e">
        <f ca="1">HLOOKUP(E66,INDIRECT($S$4),INDIRECT(AD66),FALSE)</f>
        <v>#N/A</v>
      </c>
      <c r="W66" s="42" t="e">
        <f t="shared" ref="W66:W73" si="62">CONCATENATE("=",AA66)</f>
        <v>#N/A</v>
      </c>
      <c r="X66" s="42">
        <f ca="1">COUNTIF(INDIRECT(AE66),W66)</f>
        <v>8</v>
      </c>
      <c r="Y66" s="35" t="e">
        <f t="shared" ref="Y66:Y73" si="63">VLOOKUP(E66,TeamID,2,FALSE)</f>
        <v>#N/A</v>
      </c>
      <c r="Z66" s="1" t="str">
        <f>IF(ISNA(Y66),"",Y66)</f>
        <v/>
      </c>
      <c r="AA66" s="1" t="e">
        <f t="shared" ref="AA66:AA73" si="64">HLOOKUP(E66,$I$24:$X$25, 2, FALSE)</f>
        <v>#N/A</v>
      </c>
      <c r="AB66" s="1" t="str">
        <f>IF(S68="A","Admin!B24","Admin!C24")</f>
        <v>Admin!C24</v>
      </c>
      <c r="AC66" s="79">
        <v>1</v>
      </c>
      <c r="AD66" s="2" t="str">
        <f>"S" &amp; ROW(AB66)+AC66</f>
        <v>S67</v>
      </c>
      <c r="AE66" s="2" t="str">
        <f>"AA$"&amp;ROW(AD66)+AC66-1&amp;":AA$"&amp;ROW(AD66)+AC66+6</f>
        <v>AA$66:AA$73</v>
      </c>
    </row>
    <row r="67" spans="2:31" ht="13.5" customHeight="1" x14ac:dyDescent="0.2">
      <c r="B67" s="34">
        <v>2</v>
      </c>
      <c r="C67" s="67" t="str">
        <f t="shared" ca="1" si="58"/>
        <v/>
      </c>
      <c r="D67" s="67" t="str">
        <f t="shared" ref="D67:D73" si="65">IF(ISNA(Y67),"",Y67)</f>
        <v/>
      </c>
      <c r="E67" s="36"/>
      <c r="F67" s="53" t="s">
        <v>98</v>
      </c>
      <c r="G67" s="49"/>
      <c r="H67" s="49"/>
      <c r="I67" s="58" t="str">
        <f t="shared" si="59"/>
        <v/>
      </c>
      <c r="J67" s="59" t="str">
        <f t="shared" si="59"/>
        <v/>
      </c>
      <c r="K67" s="59" t="str">
        <f t="shared" si="59"/>
        <v/>
      </c>
      <c r="L67" s="59" t="str">
        <f t="shared" si="59"/>
        <v/>
      </c>
      <c r="M67" s="59" t="str">
        <f t="shared" si="59"/>
        <v/>
      </c>
      <c r="N67" s="60" t="str">
        <f t="shared" si="59"/>
        <v/>
      </c>
      <c r="O67" s="58" t="str">
        <f t="shared" si="59"/>
        <v/>
      </c>
      <c r="P67" s="60" t="str">
        <f t="shared" si="59"/>
        <v/>
      </c>
      <c r="Q67" s="2"/>
      <c r="R67" s="2"/>
      <c r="S67" s="42">
        <f>S65-$S$7</f>
        <v>6</v>
      </c>
      <c r="T67" s="42" t="str">
        <f t="shared" ca="1" si="60"/>
        <v>Error</v>
      </c>
      <c r="U67" s="42">
        <f t="shared" ca="1" si="61"/>
        <v>6</v>
      </c>
      <c r="V67" s="41" t="e">
        <f t="shared" ref="V67:V73" ca="1" si="66">HLOOKUP(E67,INDIRECT($S$4),INDIRECT(AD67),FALSE)</f>
        <v>#N/A</v>
      </c>
      <c r="W67" s="42" t="e">
        <f t="shared" si="62"/>
        <v>#N/A</v>
      </c>
      <c r="X67" s="42">
        <f t="shared" ref="X67:X73" ca="1" si="67">COUNTIF(INDIRECT(AE67),W67)</f>
        <v>8</v>
      </c>
      <c r="Y67" s="35" t="e">
        <f t="shared" si="63"/>
        <v>#N/A</v>
      </c>
      <c r="Z67" s="1" t="str">
        <f t="shared" ref="Z67:Z73" si="68">IF(ISNA(Y67),"",Y67)</f>
        <v/>
      </c>
      <c r="AA67" s="1" t="e">
        <f t="shared" si="64"/>
        <v>#N/A</v>
      </c>
      <c r="AB67" s="1" t="str">
        <f>IF(S68="A","Admin!B25","Admin!C25")</f>
        <v>Admin!C25</v>
      </c>
      <c r="AC67" s="79">
        <f>AC66-1</f>
        <v>0</v>
      </c>
      <c r="AD67" s="2" t="str">
        <f>"S" &amp; ROW(AB67)+AC67</f>
        <v>S67</v>
      </c>
      <c r="AE67" s="2" t="str">
        <f t="shared" ref="AE67:AE73" si="69">"AA$"&amp;ROW(AD67)+AC67-1&amp;":AA$"&amp;ROW(AD67)+AC67+6</f>
        <v>AA$66:AA$73</v>
      </c>
    </row>
    <row r="68" spans="2:31" ht="13.5" customHeight="1" x14ac:dyDescent="0.2">
      <c r="B68" s="34">
        <v>3</v>
      </c>
      <c r="C68" s="67" t="str">
        <f t="shared" ca="1" si="58"/>
        <v/>
      </c>
      <c r="D68" s="67" t="str">
        <f t="shared" si="65"/>
        <v/>
      </c>
      <c r="E68" s="36"/>
      <c r="F68" s="53" t="s">
        <v>98</v>
      </c>
      <c r="G68" s="49"/>
      <c r="H68" s="49"/>
      <c r="I68" s="58" t="str">
        <f t="shared" si="59"/>
        <v/>
      </c>
      <c r="J68" s="59" t="str">
        <f t="shared" si="59"/>
        <v/>
      </c>
      <c r="K68" s="59" t="str">
        <f t="shared" si="59"/>
        <v/>
      </c>
      <c r="L68" s="59" t="str">
        <f t="shared" si="59"/>
        <v/>
      </c>
      <c r="M68" s="59" t="str">
        <f t="shared" si="59"/>
        <v/>
      </c>
      <c r="N68" s="60" t="str">
        <f t="shared" si="59"/>
        <v/>
      </c>
      <c r="O68" s="58" t="str">
        <f t="shared" si="59"/>
        <v/>
      </c>
      <c r="P68" s="60" t="str">
        <f t="shared" si="59"/>
        <v/>
      </c>
      <c r="Q68" s="2"/>
      <c r="R68" s="2"/>
      <c r="S68" s="81" t="s">
        <v>45</v>
      </c>
      <c r="T68" s="42" t="str">
        <f t="shared" ca="1" si="60"/>
        <v>Error</v>
      </c>
      <c r="U68" s="42">
        <f t="shared" ca="1" si="61"/>
        <v>5</v>
      </c>
      <c r="V68" s="41" t="e">
        <f t="shared" ca="1" si="66"/>
        <v>#N/A</v>
      </c>
      <c r="W68" s="42" t="e">
        <f t="shared" si="62"/>
        <v>#N/A</v>
      </c>
      <c r="X68" s="42">
        <f t="shared" ca="1" si="67"/>
        <v>8</v>
      </c>
      <c r="Y68" s="35" t="e">
        <f t="shared" si="63"/>
        <v>#N/A</v>
      </c>
      <c r="Z68" s="1" t="str">
        <f t="shared" si="68"/>
        <v/>
      </c>
      <c r="AA68" s="1" t="e">
        <f t="shared" si="64"/>
        <v>#N/A</v>
      </c>
      <c r="AB68" s="1" t="str">
        <f>IF(S68="A","Admin!B26","Admin!C26")</f>
        <v>Admin!C26</v>
      </c>
      <c r="AC68" s="79">
        <f t="shared" ref="AC68:AC73" si="70">AC67-1</f>
        <v>-1</v>
      </c>
      <c r="AD68" s="2" t="str">
        <f t="shared" ref="AD68:AD73" si="71">"S" &amp; ROW(AB68)+AC68</f>
        <v>S67</v>
      </c>
      <c r="AE68" s="2" t="str">
        <f t="shared" si="69"/>
        <v>AA$66:AA$73</v>
      </c>
    </row>
    <row r="69" spans="2:31" ht="13.5" customHeight="1" x14ac:dyDescent="0.2">
      <c r="B69" s="34">
        <v>4</v>
      </c>
      <c r="C69" s="67" t="str">
        <f t="shared" ca="1" si="58"/>
        <v/>
      </c>
      <c r="D69" s="67" t="str">
        <f t="shared" si="65"/>
        <v/>
      </c>
      <c r="E69" s="36"/>
      <c r="F69" s="53" t="s">
        <v>98</v>
      </c>
      <c r="G69" s="49"/>
      <c r="H69" s="49"/>
      <c r="I69" s="58" t="str">
        <f t="shared" si="59"/>
        <v/>
      </c>
      <c r="J69" s="59" t="str">
        <f t="shared" si="59"/>
        <v/>
      </c>
      <c r="K69" s="59" t="str">
        <f t="shared" si="59"/>
        <v/>
      </c>
      <c r="L69" s="59" t="str">
        <f t="shared" si="59"/>
        <v/>
      </c>
      <c r="M69" s="59" t="str">
        <f t="shared" si="59"/>
        <v/>
      </c>
      <c r="N69" s="60" t="str">
        <f t="shared" si="59"/>
        <v/>
      </c>
      <c r="O69" s="58" t="str">
        <f t="shared" si="59"/>
        <v/>
      </c>
      <c r="P69" s="60" t="str">
        <f t="shared" si="59"/>
        <v/>
      </c>
      <c r="Q69" s="2"/>
      <c r="R69" s="2"/>
      <c r="S69" s="80" t="s">
        <v>85</v>
      </c>
      <c r="T69" s="42" t="str">
        <f t="shared" ca="1" si="60"/>
        <v>Error</v>
      </c>
      <c r="U69" s="42">
        <f t="shared" ca="1" si="61"/>
        <v>4</v>
      </c>
      <c r="V69" s="41" t="e">
        <f t="shared" ca="1" si="66"/>
        <v>#N/A</v>
      </c>
      <c r="W69" s="42" t="e">
        <f t="shared" si="62"/>
        <v>#N/A</v>
      </c>
      <c r="X69" s="42">
        <f t="shared" ca="1" si="67"/>
        <v>8</v>
      </c>
      <c r="Y69" s="35" t="e">
        <f t="shared" si="63"/>
        <v>#N/A</v>
      </c>
      <c r="Z69" s="1" t="str">
        <f t="shared" si="68"/>
        <v/>
      </c>
      <c r="AA69" s="1" t="e">
        <f t="shared" si="64"/>
        <v>#N/A</v>
      </c>
      <c r="AB69" s="1" t="str">
        <f>IF(S68="A","Admin!B27","Admin!C27")</f>
        <v>Admin!C27</v>
      </c>
      <c r="AC69" s="79">
        <f t="shared" si="70"/>
        <v>-2</v>
      </c>
      <c r="AD69" s="2" t="str">
        <f t="shared" si="71"/>
        <v>S67</v>
      </c>
      <c r="AE69" s="2" t="str">
        <f t="shared" si="69"/>
        <v>AA$66:AA$73</v>
      </c>
    </row>
    <row r="70" spans="2:31" ht="13.5" customHeight="1" x14ac:dyDescent="0.2">
      <c r="B70" s="34">
        <v>5</v>
      </c>
      <c r="C70" s="67" t="str">
        <f t="shared" ca="1" si="58"/>
        <v/>
      </c>
      <c r="D70" s="67" t="str">
        <f t="shared" si="65"/>
        <v/>
      </c>
      <c r="E70" s="36"/>
      <c r="F70" s="53" t="s">
        <v>98</v>
      </c>
      <c r="G70" s="49"/>
      <c r="H70" s="49"/>
      <c r="I70" s="58" t="str">
        <f t="shared" si="59"/>
        <v/>
      </c>
      <c r="J70" s="59" t="str">
        <f t="shared" si="59"/>
        <v/>
      </c>
      <c r="K70" s="59" t="str">
        <f t="shared" si="59"/>
        <v/>
      </c>
      <c r="L70" s="59" t="str">
        <f t="shared" si="59"/>
        <v/>
      </c>
      <c r="M70" s="59" t="str">
        <f t="shared" si="59"/>
        <v/>
      </c>
      <c r="N70" s="60" t="str">
        <f t="shared" si="59"/>
        <v/>
      </c>
      <c r="O70" s="58" t="str">
        <f t="shared" si="59"/>
        <v/>
      </c>
      <c r="P70" s="60" t="str">
        <f t="shared" si="59"/>
        <v/>
      </c>
      <c r="Q70" s="2"/>
      <c r="R70" s="2"/>
      <c r="S70" s="42"/>
      <c r="T70" s="42" t="str">
        <f t="shared" ca="1" si="60"/>
        <v>Error</v>
      </c>
      <c r="U70" s="42">
        <f t="shared" ca="1" si="61"/>
        <v>3</v>
      </c>
      <c r="V70" s="41" t="e">
        <f t="shared" ca="1" si="66"/>
        <v>#N/A</v>
      </c>
      <c r="W70" s="42" t="e">
        <f t="shared" si="62"/>
        <v>#N/A</v>
      </c>
      <c r="X70" s="42">
        <f t="shared" ca="1" si="67"/>
        <v>8</v>
      </c>
      <c r="Y70" s="35" t="e">
        <f t="shared" si="63"/>
        <v>#N/A</v>
      </c>
      <c r="Z70" s="1" t="str">
        <f t="shared" si="68"/>
        <v/>
      </c>
      <c r="AA70" s="1" t="e">
        <f t="shared" si="64"/>
        <v>#N/A</v>
      </c>
      <c r="AB70" s="1" t="str">
        <f>IF(S68="A","Admin!B28","Admin!C28")</f>
        <v>Admin!C28</v>
      </c>
      <c r="AC70" s="79">
        <f t="shared" si="70"/>
        <v>-3</v>
      </c>
      <c r="AD70" s="2" t="str">
        <f t="shared" si="71"/>
        <v>S67</v>
      </c>
      <c r="AE70" s="2" t="str">
        <f t="shared" si="69"/>
        <v>AA$66:AA$73</v>
      </c>
    </row>
    <row r="71" spans="2:31" ht="13.5" customHeight="1" x14ac:dyDescent="0.2">
      <c r="B71" s="37">
        <v>6</v>
      </c>
      <c r="C71" s="68" t="str">
        <f t="shared" ca="1" si="58"/>
        <v/>
      </c>
      <c r="D71" s="68" t="str">
        <f t="shared" si="65"/>
        <v/>
      </c>
      <c r="E71" s="38"/>
      <c r="F71" s="54" t="s">
        <v>98</v>
      </c>
      <c r="G71" s="49"/>
      <c r="H71" s="49"/>
      <c r="I71" s="61" t="str">
        <f t="shared" si="59"/>
        <v/>
      </c>
      <c r="J71" s="62" t="str">
        <f t="shared" si="59"/>
        <v/>
      </c>
      <c r="K71" s="62" t="str">
        <f t="shared" si="59"/>
        <v/>
      </c>
      <c r="L71" s="62" t="str">
        <f t="shared" si="59"/>
        <v/>
      </c>
      <c r="M71" s="62" t="str">
        <f t="shared" si="59"/>
        <v/>
      </c>
      <c r="N71" s="63" t="str">
        <f t="shared" si="59"/>
        <v/>
      </c>
      <c r="O71" s="61" t="str">
        <f t="shared" si="59"/>
        <v/>
      </c>
      <c r="P71" s="63" t="str">
        <f t="shared" si="59"/>
        <v/>
      </c>
      <c r="Q71" s="2"/>
      <c r="R71" s="2"/>
      <c r="S71" s="42"/>
      <c r="T71" s="42" t="str">
        <f t="shared" ca="1" si="60"/>
        <v>Error</v>
      </c>
      <c r="U71" s="42">
        <f t="shared" ca="1" si="61"/>
        <v>2</v>
      </c>
      <c r="V71" s="41" t="e">
        <f t="shared" ca="1" si="66"/>
        <v>#N/A</v>
      </c>
      <c r="W71" s="42" t="e">
        <f t="shared" si="62"/>
        <v>#N/A</v>
      </c>
      <c r="X71" s="42">
        <f t="shared" ca="1" si="67"/>
        <v>8</v>
      </c>
      <c r="Y71" s="35" t="e">
        <f t="shared" si="63"/>
        <v>#N/A</v>
      </c>
      <c r="Z71" s="1" t="str">
        <f t="shared" si="68"/>
        <v/>
      </c>
      <c r="AA71" s="1" t="e">
        <f t="shared" si="64"/>
        <v>#N/A</v>
      </c>
      <c r="AB71" s="1" t="str">
        <f>IF(S68="A","Admin!B29","Admin!C29")</f>
        <v>Admin!C29</v>
      </c>
      <c r="AC71" s="79">
        <f t="shared" si="70"/>
        <v>-4</v>
      </c>
      <c r="AD71" s="2" t="str">
        <f t="shared" si="71"/>
        <v>S67</v>
      </c>
      <c r="AE71" s="2" t="str">
        <f t="shared" si="69"/>
        <v>AA$66:AA$73</v>
      </c>
    </row>
    <row r="72" spans="2:31" ht="13.5" hidden="1" customHeight="1" x14ac:dyDescent="0.2">
      <c r="B72" s="71">
        <v>7</v>
      </c>
      <c r="C72" s="72" t="str">
        <f t="shared" ca="1" si="58"/>
        <v/>
      </c>
      <c r="D72" s="72" t="str">
        <f t="shared" si="65"/>
        <v/>
      </c>
      <c r="E72" s="73"/>
      <c r="F72" s="74" t="s">
        <v>98</v>
      </c>
      <c r="G72" s="49"/>
      <c r="H72" s="49"/>
      <c r="I72" s="226" t="str">
        <f t="shared" si="59"/>
        <v/>
      </c>
      <c r="J72" s="227" t="str">
        <f t="shared" si="59"/>
        <v/>
      </c>
      <c r="K72" s="227" t="str">
        <f t="shared" si="59"/>
        <v/>
      </c>
      <c r="L72" s="227" t="str">
        <f t="shared" si="59"/>
        <v/>
      </c>
      <c r="M72" s="227" t="str">
        <f t="shared" si="59"/>
        <v/>
      </c>
      <c r="N72" s="227" t="str">
        <f t="shared" si="59"/>
        <v/>
      </c>
      <c r="O72" s="227" t="str">
        <f t="shared" si="59"/>
        <v/>
      </c>
      <c r="P72" s="228" t="str">
        <f t="shared" si="59"/>
        <v/>
      </c>
      <c r="Q72" s="2"/>
      <c r="R72" s="2"/>
      <c r="S72" s="42"/>
      <c r="T72" s="42" t="str">
        <f t="shared" ca="1" si="60"/>
        <v>Error</v>
      </c>
      <c r="U72" s="42">
        <f t="shared" ca="1" si="61"/>
        <v>1</v>
      </c>
      <c r="V72" s="41" t="e">
        <f t="shared" ca="1" si="66"/>
        <v>#N/A</v>
      </c>
      <c r="W72" s="42" t="e">
        <f t="shared" si="62"/>
        <v>#N/A</v>
      </c>
      <c r="X72" s="42">
        <f t="shared" ca="1" si="67"/>
        <v>8</v>
      </c>
      <c r="Y72" s="35" t="e">
        <f t="shared" si="63"/>
        <v>#N/A</v>
      </c>
      <c r="Z72" s="1" t="str">
        <f t="shared" si="68"/>
        <v/>
      </c>
      <c r="AA72" s="1" t="e">
        <f t="shared" si="64"/>
        <v>#N/A</v>
      </c>
      <c r="AB72" s="1" t="str">
        <f>IF(S68="A","Admin!B30","Admin!C30")</f>
        <v>Admin!C30</v>
      </c>
      <c r="AC72" s="79">
        <f t="shared" si="70"/>
        <v>-5</v>
      </c>
      <c r="AD72" s="2" t="str">
        <f t="shared" si="71"/>
        <v>S67</v>
      </c>
      <c r="AE72" s="2" t="str">
        <f t="shared" si="69"/>
        <v>AA$66:AA$73</v>
      </c>
    </row>
    <row r="73" spans="2:31" ht="13.5" hidden="1" customHeight="1" x14ac:dyDescent="0.2">
      <c r="B73" s="37">
        <v>8</v>
      </c>
      <c r="C73" s="68" t="str">
        <f t="shared" ca="1" si="58"/>
        <v/>
      </c>
      <c r="D73" s="68" t="str">
        <f t="shared" si="65"/>
        <v/>
      </c>
      <c r="E73" s="38"/>
      <c r="F73" s="54" t="s">
        <v>98</v>
      </c>
      <c r="G73" s="49"/>
      <c r="H73" s="49"/>
      <c r="I73" s="61" t="str">
        <f t="shared" si="59"/>
        <v/>
      </c>
      <c r="J73" s="62" t="str">
        <f t="shared" si="59"/>
        <v/>
      </c>
      <c r="K73" s="62" t="str">
        <f t="shared" si="59"/>
        <v/>
      </c>
      <c r="L73" s="62" t="str">
        <f t="shared" si="59"/>
        <v/>
      </c>
      <c r="M73" s="62" t="str">
        <f t="shared" si="59"/>
        <v/>
      </c>
      <c r="N73" s="62" t="str">
        <f t="shared" si="59"/>
        <v/>
      </c>
      <c r="O73" s="62" t="str">
        <f t="shared" si="59"/>
        <v/>
      </c>
      <c r="P73" s="63" t="str">
        <f t="shared" si="59"/>
        <v/>
      </c>
      <c r="Q73" s="2"/>
      <c r="R73" s="2"/>
      <c r="S73" s="42"/>
      <c r="T73" s="42" t="str">
        <f t="shared" ca="1" si="60"/>
        <v>Error</v>
      </c>
      <c r="U73" s="42">
        <f t="shared" ca="1" si="61"/>
        <v>0</v>
      </c>
      <c r="V73" s="41" t="e">
        <f t="shared" ca="1" si="66"/>
        <v>#N/A</v>
      </c>
      <c r="W73" s="42" t="e">
        <f t="shared" si="62"/>
        <v>#N/A</v>
      </c>
      <c r="X73" s="42">
        <f t="shared" ca="1" si="67"/>
        <v>8</v>
      </c>
      <c r="Y73" s="35" t="e">
        <f t="shared" si="63"/>
        <v>#N/A</v>
      </c>
      <c r="Z73" s="1" t="str">
        <f t="shared" si="68"/>
        <v/>
      </c>
      <c r="AA73" s="1" t="e">
        <f t="shared" si="64"/>
        <v>#N/A</v>
      </c>
      <c r="AB73" s="1" t="str">
        <f>IF(S68="A","Admin!B31","Admin!C31")</f>
        <v>Admin!C31</v>
      </c>
      <c r="AC73" s="79">
        <f t="shared" si="70"/>
        <v>-6</v>
      </c>
      <c r="AD73" s="2" t="str">
        <f t="shared" si="71"/>
        <v>S67</v>
      </c>
      <c r="AE73" s="2" t="str">
        <f t="shared" si="69"/>
        <v>AA$66:AA$73</v>
      </c>
    </row>
    <row r="74" spans="2:31" ht="13.5" customHeight="1" x14ac:dyDescent="0.2"/>
    <row r="75" spans="2:31" ht="13.5" customHeight="1" x14ac:dyDescent="0.2"/>
    <row r="76" spans="2:31" s="2" customFormat="1" ht="13.5" customHeight="1" x14ac:dyDescent="0.2">
      <c r="B76" s="32" t="str">
        <f ca="1">S78 &amp; " " &amp; S80 &amp; " string  (" &amp; S$3 &amp;")"</f>
        <v>400m A string  (Men)</v>
      </c>
      <c r="D76" s="87" t="s">
        <v>94</v>
      </c>
      <c r="E76" s="52"/>
      <c r="F76" s="29" t="s">
        <v>72</v>
      </c>
      <c r="H76" s="47"/>
      <c r="I76" s="29"/>
    </row>
    <row r="77" spans="2:31" ht="13.5" customHeight="1" x14ac:dyDescent="0.2">
      <c r="B77" s="75" t="s">
        <v>26</v>
      </c>
      <c r="C77" s="76" t="s">
        <v>23</v>
      </c>
      <c r="D77" s="76" t="s">
        <v>70</v>
      </c>
      <c r="E77" s="77" t="s">
        <v>24</v>
      </c>
      <c r="F77" s="78" t="s">
        <v>27</v>
      </c>
      <c r="G77" s="48"/>
      <c r="H77" s="48"/>
      <c r="I77" s="70" t="str">
        <f>I$3</f>
        <v>Bromsgrove &amp; Redditch AC</v>
      </c>
      <c r="J77" s="70" t="str">
        <f t="shared" ref="J77:P77" si="72">J$3</f>
        <v>Burton AC</v>
      </c>
      <c r="K77" s="70" t="str">
        <f t="shared" si="72"/>
        <v>Kidderminster &amp; Stourport AC</v>
      </c>
      <c r="L77" s="70" t="str">
        <f t="shared" si="72"/>
        <v>Newport Harriers</v>
      </c>
      <c r="M77" s="70" t="str">
        <f t="shared" si="72"/>
        <v>Royal Sutton Coldfield</v>
      </c>
      <c r="N77" s="70" t="str">
        <f t="shared" si="72"/>
        <v>Solihull &amp; Small Heath AC</v>
      </c>
      <c r="O77" s="70" t="str">
        <f t="shared" si="72"/>
        <v>Stratford on Avon AC</v>
      </c>
      <c r="P77" s="70" t="str">
        <f t="shared" si="72"/>
        <v>Team8</v>
      </c>
      <c r="S77" s="40">
        <v>39</v>
      </c>
      <c r="T77" s="41"/>
      <c r="U77" s="42" t="s">
        <v>81</v>
      </c>
      <c r="V77" s="41"/>
      <c r="W77" s="42"/>
      <c r="X77" s="42" t="s">
        <v>82</v>
      </c>
      <c r="Y77" s="41" t="s">
        <v>83</v>
      </c>
      <c r="Z77" s="1" t="s">
        <v>84</v>
      </c>
    </row>
    <row r="78" spans="2:31" ht="13.5" customHeight="1" x14ac:dyDescent="0.2">
      <c r="B78" s="222">
        <v>1</v>
      </c>
      <c r="C78" s="223" t="str">
        <f t="shared" ref="C78:C85" ca="1" si="73">IF(ISNA(V78),"",V78)</f>
        <v/>
      </c>
      <c r="D78" s="223" t="str">
        <f>IF(ISNA(Y78),"",Y78)</f>
        <v/>
      </c>
      <c r="E78" s="224"/>
      <c r="F78" s="225" t="s">
        <v>98</v>
      </c>
      <c r="G78" s="49"/>
      <c r="H78" s="49"/>
      <c r="I78" s="55" t="str">
        <f t="shared" ref="I78:P85" si="74">IF($Z78=I$3,$T78,"")</f>
        <v/>
      </c>
      <c r="J78" s="56" t="str">
        <f t="shared" si="74"/>
        <v/>
      </c>
      <c r="K78" s="56" t="str">
        <f t="shared" si="74"/>
        <v/>
      </c>
      <c r="L78" s="56" t="str">
        <f t="shared" si="74"/>
        <v/>
      </c>
      <c r="M78" s="56" t="str">
        <f t="shared" si="74"/>
        <v/>
      </c>
      <c r="N78" s="57" t="str">
        <f t="shared" si="74"/>
        <v/>
      </c>
      <c r="O78" s="55" t="str">
        <f t="shared" si="74"/>
        <v/>
      </c>
      <c r="P78" s="57" t="str">
        <f t="shared" si="74"/>
        <v/>
      </c>
      <c r="Q78" s="2"/>
      <c r="R78" s="2"/>
      <c r="S78" s="42" t="str">
        <f ca="1">VLOOKUP(S77,INDIRECT($S$5),2,FALSE)</f>
        <v>400m</v>
      </c>
      <c r="T78" s="42" t="str">
        <f t="shared" ref="T78:T85" ca="1" si="75">IF(X78&gt;1,"Error",U78)</f>
        <v>Error</v>
      </c>
      <c r="U78" s="42">
        <f t="shared" ref="U78:U85" ca="1" si="76">IF(AND(E78&lt;&gt;"",LEFT(F78,1)="d"),0,INDIRECT(AB78))</f>
        <v>10</v>
      </c>
      <c r="V78" s="41" t="e">
        <f ca="1">HLOOKUP(E78,INDIRECT($S$4),INDIRECT(AD78),FALSE)</f>
        <v>#N/A</v>
      </c>
      <c r="W78" s="42" t="e">
        <f t="shared" ref="W78:W85" si="77">CONCATENATE("=",AA78)</f>
        <v>#N/A</v>
      </c>
      <c r="X78" s="42">
        <f ca="1">COUNTIF(INDIRECT(AE78),W78)</f>
        <v>8</v>
      </c>
      <c r="Y78" s="35" t="e">
        <f t="shared" ref="Y78:Y85" si="78">VLOOKUP(E78,TeamID,2,FALSE)</f>
        <v>#N/A</v>
      </c>
      <c r="Z78" s="1" t="str">
        <f>IF(ISNA(Y78),"",Y78)</f>
        <v/>
      </c>
      <c r="AA78" s="1" t="e">
        <f t="shared" ref="AA78:AA85" si="79">HLOOKUP(E78,$I$24:$X$25, 2, FALSE)</f>
        <v>#N/A</v>
      </c>
      <c r="AB78" s="1" t="str">
        <f>IF(S80="A","Admin!B24","Admin!C24")</f>
        <v>Admin!B24</v>
      </c>
      <c r="AC78" s="79">
        <v>1</v>
      </c>
      <c r="AD78" s="2" t="str">
        <f>"S" &amp; ROW(AB78)+AC78</f>
        <v>S79</v>
      </c>
      <c r="AE78" s="2" t="str">
        <f>"AA$"&amp;ROW(AD78)+AC78-1&amp;":AA$"&amp;ROW(AD78)+AC78+6</f>
        <v>AA$78:AA$85</v>
      </c>
    </row>
    <row r="79" spans="2:31" ht="13.5" customHeight="1" x14ac:dyDescent="0.2">
      <c r="B79" s="34">
        <v>2</v>
      </c>
      <c r="C79" s="67" t="str">
        <f t="shared" ca="1" si="73"/>
        <v/>
      </c>
      <c r="D79" s="67" t="str">
        <f t="shared" ref="D79:D85" si="80">IF(ISNA(Y79),"",Y79)</f>
        <v/>
      </c>
      <c r="E79" s="36"/>
      <c r="F79" s="53" t="s">
        <v>98</v>
      </c>
      <c r="G79" s="49"/>
      <c r="H79" s="49"/>
      <c r="I79" s="58" t="str">
        <f t="shared" si="74"/>
        <v/>
      </c>
      <c r="J79" s="59" t="str">
        <f t="shared" si="74"/>
        <v/>
      </c>
      <c r="K79" s="59" t="str">
        <f t="shared" si="74"/>
        <v/>
      </c>
      <c r="L79" s="59" t="str">
        <f t="shared" si="74"/>
        <v/>
      </c>
      <c r="M79" s="59" t="str">
        <f t="shared" si="74"/>
        <v/>
      </c>
      <c r="N79" s="60" t="str">
        <f t="shared" si="74"/>
        <v/>
      </c>
      <c r="O79" s="58" t="str">
        <f t="shared" si="74"/>
        <v/>
      </c>
      <c r="P79" s="60" t="str">
        <f t="shared" si="74"/>
        <v/>
      </c>
      <c r="Q79" s="2"/>
      <c r="R79" s="2"/>
      <c r="S79" s="42">
        <f>S77-$S$7</f>
        <v>7</v>
      </c>
      <c r="T79" s="42" t="str">
        <f t="shared" ca="1" si="75"/>
        <v>Error</v>
      </c>
      <c r="U79" s="42">
        <f t="shared" ca="1" si="76"/>
        <v>8</v>
      </c>
      <c r="V79" s="41" t="e">
        <f t="shared" ref="V79:V85" ca="1" si="81">HLOOKUP(E79,INDIRECT($S$4),INDIRECT(AD79),FALSE)</f>
        <v>#N/A</v>
      </c>
      <c r="W79" s="42" t="e">
        <f t="shared" si="77"/>
        <v>#N/A</v>
      </c>
      <c r="X79" s="42">
        <f t="shared" ref="X79:X85" ca="1" si="82">COUNTIF(INDIRECT(AE79),W79)</f>
        <v>8</v>
      </c>
      <c r="Y79" s="35" t="e">
        <f t="shared" si="78"/>
        <v>#N/A</v>
      </c>
      <c r="Z79" s="1" t="str">
        <f t="shared" ref="Z79:Z85" si="83">IF(ISNA(Y79),"",Y79)</f>
        <v/>
      </c>
      <c r="AA79" s="1" t="e">
        <f t="shared" si="79"/>
        <v>#N/A</v>
      </c>
      <c r="AB79" s="1" t="str">
        <f>IF(S80="A","Admin!B25","Admin!C25")</f>
        <v>Admin!B25</v>
      </c>
      <c r="AC79" s="79">
        <f>AC78-1</f>
        <v>0</v>
      </c>
      <c r="AD79" s="2" t="str">
        <f>"S" &amp; ROW(AB79)+AC79</f>
        <v>S79</v>
      </c>
      <c r="AE79" s="2" t="str">
        <f t="shared" ref="AE79:AE85" si="84">"AA$"&amp;ROW(AD79)+AC79-1&amp;":AA$"&amp;ROW(AD79)+AC79+6</f>
        <v>AA$78:AA$85</v>
      </c>
    </row>
    <row r="80" spans="2:31" ht="13.5" customHeight="1" x14ac:dyDescent="0.2">
      <c r="B80" s="34">
        <v>3</v>
      </c>
      <c r="C80" s="67" t="str">
        <f t="shared" ca="1" si="73"/>
        <v/>
      </c>
      <c r="D80" s="67" t="str">
        <f t="shared" si="80"/>
        <v/>
      </c>
      <c r="E80" s="36"/>
      <c r="F80" s="53" t="s">
        <v>98</v>
      </c>
      <c r="G80" s="49"/>
      <c r="H80" s="49"/>
      <c r="I80" s="58" t="str">
        <f t="shared" si="74"/>
        <v/>
      </c>
      <c r="J80" s="59" t="str">
        <f t="shared" si="74"/>
        <v/>
      </c>
      <c r="K80" s="59" t="str">
        <f t="shared" si="74"/>
        <v/>
      </c>
      <c r="L80" s="59" t="str">
        <f t="shared" si="74"/>
        <v/>
      </c>
      <c r="M80" s="59" t="str">
        <f t="shared" si="74"/>
        <v/>
      </c>
      <c r="N80" s="60" t="str">
        <f t="shared" si="74"/>
        <v/>
      </c>
      <c r="O80" s="58" t="str">
        <f t="shared" si="74"/>
        <v/>
      </c>
      <c r="P80" s="60" t="str">
        <f t="shared" si="74"/>
        <v/>
      </c>
      <c r="Q80" s="2"/>
      <c r="R80" s="2"/>
      <c r="S80" s="81" t="s">
        <v>44</v>
      </c>
      <c r="T80" s="42" t="str">
        <f t="shared" ca="1" si="75"/>
        <v>Error</v>
      </c>
      <c r="U80" s="42">
        <f t="shared" ca="1" si="76"/>
        <v>7</v>
      </c>
      <c r="V80" s="41" t="e">
        <f t="shared" ca="1" si="81"/>
        <v>#N/A</v>
      </c>
      <c r="W80" s="42" t="e">
        <f t="shared" si="77"/>
        <v>#N/A</v>
      </c>
      <c r="X80" s="42">
        <f t="shared" ca="1" si="82"/>
        <v>8</v>
      </c>
      <c r="Y80" s="35" t="e">
        <f t="shared" si="78"/>
        <v>#N/A</v>
      </c>
      <c r="Z80" s="1" t="str">
        <f t="shared" si="83"/>
        <v/>
      </c>
      <c r="AA80" s="1" t="e">
        <f t="shared" si="79"/>
        <v>#N/A</v>
      </c>
      <c r="AB80" s="1" t="str">
        <f>IF(S80="A","Admin!B26","Admin!C26")</f>
        <v>Admin!B26</v>
      </c>
      <c r="AC80" s="79">
        <f t="shared" ref="AC80:AC85" si="85">AC79-1</f>
        <v>-1</v>
      </c>
      <c r="AD80" s="2" t="str">
        <f t="shared" ref="AD80:AD85" si="86">"S" &amp; ROW(AB80)+AC80</f>
        <v>S79</v>
      </c>
      <c r="AE80" s="2" t="str">
        <f t="shared" si="84"/>
        <v>AA$78:AA$85</v>
      </c>
    </row>
    <row r="81" spans="2:31" ht="13.5" customHeight="1" x14ac:dyDescent="0.2">
      <c r="B81" s="34">
        <v>4</v>
      </c>
      <c r="C81" s="67" t="str">
        <f t="shared" ca="1" si="73"/>
        <v/>
      </c>
      <c r="D81" s="67" t="str">
        <f t="shared" si="80"/>
        <v/>
      </c>
      <c r="E81" s="36"/>
      <c r="F81" s="53" t="s">
        <v>98</v>
      </c>
      <c r="G81" s="49"/>
      <c r="H81" s="49"/>
      <c r="I81" s="58" t="str">
        <f t="shared" si="74"/>
        <v/>
      </c>
      <c r="J81" s="59" t="str">
        <f t="shared" si="74"/>
        <v/>
      </c>
      <c r="K81" s="59" t="str">
        <f t="shared" si="74"/>
        <v/>
      </c>
      <c r="L81" s="59" t="str">
        <f t="shared" si="74"/>
        <v/>
      </c>
      <c r="M81" s="59" t="str">
        <f t="shared" si="74"/>
        <v/>
      </c>
      <c r="N81" s="60" t="str">
        <f t="shared" si="74"/>
        <v/>
      </c>
      <c r="O81" s="58" t="str">
        <f t="shared" si="74"/>
        <v/>
      </c>
      <c r="P81" s="60" t="str">
        <f t="shared" si="74"/>
        <v/>
      </c>
      <c r="Q81" s="2"/>
      <c r="R81" s="2"/>
      <c r="S81" s="80" t="s">
        <v>85</v>
      </c>
      <c r="T81" s="42" t="str">
        <f t="shared" ca="1" si="75"/>
        <v>Error</v>
      </c>
      <c r="U81" s="42">
        <f t="shared" ca="1" si="76"/>
        <v>6</v>
      </c>
      <c r="V81" s="41" t="e">
        <f t="shared" ca="1" si="81"/>
        <v>#N/A</v>
      </c>
      <c r="W81" s="42" t="e">
        <f t="shared" si="77"/>
        <v>#N/A</v>
      </c>
      <c r="X81" s="42">
        <f t="shared" ca="1" si="82"/>
        <v>8</v>
      </c>
      <c r="Y81" s="35" t="e">
        <f t="shared" si="78"/>
        <v>#N/A</v>
      </c>
      <c r="Z81" s="1" t="str">
        <f t="shared" si="83"/>
        <v/>
      </c>
      <c r="AA81" s="1" t="e">
        <f t="shared" si="79"/>
        <v>#N/A</v>
      </c>
      <c r="AB81" s="1" t="str">
        <f>IF(S80="A","Admin!B27","Admin!C27")</f>
        <v>Admin!B27</v>
      </c>
      <c r="AC81" s="79">
        <f t="shared" si="85"/>
        <v>-2</v>
      </c>
      <c r="AD81" s="2" t="str">
        <f t="shared" si="86"/>
        <v>S79</v>
      </c>
      <c r="AE81" s="2" t="str">
        <f t="shared" si="84"/>
        <v>AA$78:AA$85</v>
      </c>
    </row>
    <row r="82" spans="2:31" ht="13.5" customHeight="1" x14ac:dyDescent="0.2">
      <c r="B82" s="34">
        <v>5</v>
      </c>
      <c r="C82" s="67" t="str">
        <f t="shared" ca="1" si="73"/>
        <v/>
      </c>
      <c r="D82" s="67" t="str">
        <f t="shared" si="80"/>
        <v/>
      </c>
      <c r="E82" s="36"/>
      <c r="F82" s="53" t="s">
        <v>98</v>
      </c>
      <c r="G82" s="49"/>
      <c r="H82" s="49"/>
      <c r="I82" s="58" t="str">
        <f t="shared" si="74"/>
        <v/>
      </c>
      <c r="J82" s="59" t="str">
        <f t="shared" si="74"/>
        <v/>
      </c>
      <c r="K82" s="59" t="str">
        <f t="shared" si="74"/>
        <v/>
      </c>
      <c r="L82" s="59" t="str">
        <f t="shared" si="74"/>
        <v/>
      </c>
      <c r="M82" s="59" t="str">
        <f t="shared" si="74"/>
        <v/>
      </c>
      <c r="N82" s="60" t="str">
        <f t="shared" si="74"/>
        <v/>
      </c>
      <c r="O82" s="58" t="str">
        <f t="shared" si="74"/>
        <v/>
      </c>
      <c r="P82" s="60" t="str">
        <f t="shared" si="74"/>
        <v/>
      </c>
      <c r="Q82" s="2"/>
      <c r="R82" s="2"/>
      <c r="S82" s="42"/>
      <c r="T82" s="42" t="str">
        <f t="shared" ca="1" si="75"/>
        <v>Error</v>
      </c>
      <c r="U82" s="42">
        <f t="shared" ca="1" si="76"/>
        <v>5</v>
      </c>
      <c r="V82" s="41" t="e">
        <f t="shared" ca="1" si="81"/>
        <v>#N/A</v>
      </c>
      <c r="W82" s="42" t="e">
        <f t="shared" si="77"/>
        <v>#N/A</v>
      </c>
      <c r="X82" s="42">
        <f t="shared" ca="1" si="82"/>
        <v>8</v>
      </c>
      <c r="Y82" s="35" t="e">
        <f t="shared" si="78"/>
        <v>#N/A</v>
      </c>
      <c r="Z82" s="1" t="str">
        <f t="shared" si="83"/>
        <v/>
      </c>
      <c r="AA82" s="1" t="e">
        <f t="shared" si="79"/>
        <v>#N/A</v>
      </c>
      <c r="AB82" s="1" t="str">
        <f>IF(S80="A","Admin!B28","Admin!C28")</f>
        <v>Admin!B28</v>
      </c>
      <c r="AC82" s="79">
        <f t="shared" si="85"/>
        <v>-3</v>
      </c>
      <c r="AD82" s="2" t="str">
        <f t="shared" si="86"/>
        <v>S79</v>
      </c>
      <c r="AE82" s="2" t="str">
        <f t="shared" si="84"/>
        <v>AA$78:AA$85</v>
      </c>
    </row>
    <row r="83" spans="2:31" ht="13.5" customHeight="1" x14ac:dyDescent="0.2">
      <c r="B83" s="37">
        <v>6</v>
      </c>
      <c r="C83" s="68" t="str">
        <f t="shared" ca="1" si="73"/>
        <v/>
      </c>
      <c r="D83" s="68" t="str">
        <f t="shared" si="80"/>
        <v/>
      </c>
      <c r="E83" s="38"/>
      <c r="F83" s="54" t="s">
        <v>98</v>
      </c>
      <c r="G83" s="49"/>
      <c r="H83" s="49"/>
      <c r="I83" s="61" t="str">
        <f t="shared" si="74"/>
        <v/>
      </c>
      <c r="J83" s="62" t="str">
        <f t="shared" si="74"/>
        <v/>
      </c>
      <c r="K83" s="62" t="str">
        <f t="shared" si="74"/>
        <v/>
      </c>
      <c r="L83" s="62" t="str">
        <f t="shared" si="74"/>
        <v/>
      </c>
      <c r="M83" s="62" t="str">
        <f t="shared" si="74"/>
        <v/>
      </c>
      <c r="N83" s="63" t="str">
        <f t="shared" si="74"/>
        <v/>
      </c>
      <c r="O83" s="61" t="str">
        <f t="shared" si="74"/>
        <v/>
      </c>
      <c r="P83" s="63" t="str">
        <f t="shared" si="74"/>
        <v/>
      </c>
      <c r="Q83" s="2"/>
      <c r="R83" s="2"/>
      <c r="S83" s="42"/>
      <c r="T83" s="42" t="str">
        <f t="shared" ca="1" si="75"/>
        <v>Error</v>
      </c>
      <c r="U83" s="42">
        <f t="shared" ca="1" si="76"/>
        <v>4</v>
      </c>
      <c r="V83" s="41" t="e">
        <f t="shared" ca="1" si="81"/>
        <v>#N/A</v>
      </c>
      <c r="W83" s="42" t="e">
        <f t="shared" si="77"/>
        <v>#N/A</v>
      </c>
      <c r="X83" s="42">
        <f t="shared" ca="1" si="82"/>
        <v>8</v>
      </c>
      <c r="Y83" s="35" t="e">
        <f t="shared" si="78"/>
        <v>#N/A</v>
      </c>
      <c r="Z83" s="1" t="str">
        <f t="shared" si="83"/>
        <v/>
      </c>
      <c r="AA83" s="1" t="e">
        <f t="shared" si="79"/>
        <v>#N/A</v>
      </c>
      <c r="AB83" s="1" t="str">
        <f>IF(S80="A","Admin!B29","Admin!C29")</f>
        <v>Admin!B29</v>
      </c>
      <c r="AC83" s="79">
        <f t="shared" si="85"/>
        <v>-4</v>
      </c>
      <c r="AD83" s="2" t="str">
        <f t="shared" si="86"/>
        <v>S79</v>
      </c>
      <c r="AE83" s="2" t="str">
        <f t="shared" si="84"/>
        <v>AA$78:AA$85</v>
      </c>
    </row>
    <row r="84" spans="2:31" ht="13.5" hidden="1" customHeight="1" x14ac:dyDescent="0.2">
      <c r="B84" s="71">
        <v>7</v>
      </c>
      <c r="C84" s="72" t="str">
        <f t="shared" ca="1" si="73"/>
        <v/>
      </c>
      <c r="D84" s="72" t="str">
        <f t="shared" si="80"/>
        <v/>
      </c>
      <c r="E84" s="73"/>
      <c r="F84" s="74" t="s">
        <v>98</v>
      </c>
      <c r="G84" s="49"/>
      <c r="H84" s="49"/>
      <c r="I84" s="226" t="str">
        <f t="shared" si="74"/>
        <v/>
      </c>
      <c r="J84" s="227" t="str">
        <f t="shared" si="74"/>
        <v/>
      </c>
      <c r="K84" s="227" t="str">
        <f t="shared" si="74"/>
        <v/>
      </c>
      <c r="L84" s="227" t="str">
        <f t="shared" si="74"/>
        <v/>
      </c>
      <c r="M84" s="227" t="str">
        <f t="shared" si="74"/>
        <v/>
      </c>
      <c r="N84" s="227" t="str">
        <f t="shared" si="74"/>
        <v/>
      </c>
      <c r="O84" s="227" t="str">
        <f t="shared" si="74"/>
        <v/>
      </c>
      <c r="P84" s="228" t="str">
        <f t="shared" si="74"/>
        <v/>
      </c>
      <c r="Q84" s="2"/>
      <c r="R84" s="2"/>
      <c r="S84" s="42"/>
      <c r="T84" s="42" t="str">
        <f t="shared" ca="1" si="75"/>
        <v>Error</v>
      </c>
      <c r="U84" s="42">
        <f ca="1">IF(AND(E84&lt;&gt;"",LEFT(F84,1)="d"),0,INDIRECT(AB84))</f>
        <v>3</v>
      </c>
      <c r="V84" s="41" t="e">
        <f t="shared" ca="1" si="81"/>
        <v>#N/A</v>
      </c>
      <c r="W84" s="42" t="e">
        <f t="shared" si="77"/>
        <v>#N/A</v>
      </c>
      <c r="X84" s="42">
        <f t="shared" ca="1" si="82"/>
        <v>8</v>
      </c>
      <c r="Y84" s="35" t="e">
        <f t="shared" si="78"/>
        <v>#N/A</v>
      </c>
      <c r="Z84" s="1" t="str">
        <f t="shared" si="83"/>
        <v/>
      </c>
      <c r="AA84" s="1" t="e">
        <f t="shared" si="79"/>
        <v>#N/A</v>
      </c>
      <c r="AB84" s="1" t="str">
        <f>IF(S80="A","Admin!B30","Admin!C30")</f>
        <v>Admin!B30</v>
      </c>
      <c r="AC84" s="79">
        <f t="shared" si="85"/>
        <v>-5</v>
      </c>
      <c r="AD84" s="2" t="str">
        <f t="shared" si="86"/>
        <v>S79</v>
      </c>
      <c r="AE84" s="2" t="str">
        <f t="shared" si="84"/>
        <v>AA$78:AA$85</v>
      </c>
    </row>
    <row r="85" spans="2:31" ht="13.5" hidden="1" customHeight="1" x14ac:dyDescent="0.2">
      <c r="B85" s="37">
        <v>8</v>
      </c>
      <c r="C85" s="68" t="str">
        <f t="shared" ca="1" si="73"/>
        <v/>
      </c>
      <c r="D85" s="68" t="str">
        <f t="shared" si="80"/>
        <v/>
      </c>
      <c r="E85" s="38"/>
      <c r="F85" s="54" t="s">
        <v>98</v>
      </c>
      <c r="G85" s="49"/>
      <c r="H85" s="49"/>
      <c r="I85" s="61" t="str">
        <f t="shared" si="74"/>
        <v/>
      </c>
      <c r="J85" s="62" t="str">
        <f t="shared" si="74"/>
        <v/>
      </c>
      <c r="K85" s="62" t="str">
        <f t="shared" si="74"/>
        <v/>
      </c>
      <c r="L85" s="62" t="str">
        <f t="shared" si="74"/>
        <v/>
      </c>
      <c r="M85" s="62" t="str">
        <f t="shared" si="74"/>
        <v/>
      </c>
      <c r="N85" s="62" t="str">
        <f t="shared" si="74"/>
        <v/>
      </c>
      <c r="O85" s="62" t="str">
        <f t="shared" si="74"/>
        <v/>
      </c>
      <c r="P85" s="63" t="str">
        <f t="shared" si="74"/>
        <v/>
      </c>
      <c r="Q85" s="2"/>
      <c r="R85" s="2"/>
      <c r="S85" s="42"/>
      <c r="T85" s="42" t="str">
        <f t="shared" ca="1" si="75"/>
        <v>Error</v>
      </c>
      <c r="U85" s="42">
        <f t="shared" ca="1" si="76"/>
        <v>0</v>
      </c>
      <c r="V85" s="41" t="e">
        <f t="shared" ca="1" si="81"/>
        <v>#N/A</v>
      </c>
      <c r="W85" s="42" t="e">
        <f t="shared" si="77"/>
        <v>#N/A</v>
      </c>
      <c r="X85" s="42">
        <f t="shared" ca="1" si="82"/>
        <v>8</v>
      </c>
      <c r="Y85" s="35" t="e">
        <f t="shared" si="78"/>
        <v>#N/A</v>
      </c>
      <c r="Z85" s="1" t="str">
        <f t="shared" si="83"/>
        <v/>
      </c>
      <c r="AA85" s="1" t="e">
        <f t="shared" si="79"/>
        <v>#N/A</v>
      </c>
      <c r="AB85" s="1" t="str">
        <f>IF(S80="A","Admin!B31","Admin!C31")</f>
        <v>Admin!B31</v>
      </c>
      <c r="AC85" s="79">
        <f t="shared" si="85"/>
        <v>-6</v>
      </c>
      <c r="AD85" s="2" t="str">
        <f t="shared" si="86"/>
        <v>S79</v>
      </c>
      <c r="AE85" s="2" t="str">
        <f t="shared" si="84"/>
        <v>AA$78:AA$85</v>
      </c>
    </row>
    <row r="86" spans="2:31" ht="12" customHeight="1" x14ac:dyDescent="0.2">
      <c r="B86" s="50"/>
      <c r="C86" s="48"/>
      <c r="D86" s="48"/>
      <c r="E86" s="50"/>
      <c r="F86" s="49" t="s">
        <v>98</v>
      </c>
      <c r="G86" s="49"/>
      <c r="H86" s="49"/>
      <c r="I86" s="51"/>
      <c r="J86" s="51"/>
      <c r="K86" s="51"/>
      <c r="L86" s="51"/>
      <c r="M86" s="51"/>
      <c r="N86" s="51"/>
      <c r="O86" s="51"/>
      <c r="P86" s="51"/>
      <c r="Q86" s="2"/>
      <c r="R86" s="2"/>
      <c r="S86" s="42"/>
      <c r="T86" s="42"/>
      <c r="U86" s="41"/>
      <c r="V86" s="41"/>
      <c r="W86" s="42"/>
      <c r="X86" s="42"/>
      <c r="Y86" s="41"/>
    </row>
    <row r="87" spans="2:31" ht="12" customHeight="1" x14ac:dyDescent="0.2">
      <c r="B87" s="50"/>
      <c r="C87" s="48"/>
      <c r="D87" s="48"/>
      <c r="E87" s="50"/>
      <c r="F87" s="49"/>
      <c r="G87" s="49"/>
      <c r="H87" s="49"/>
      <c r="I87" s="51"/>
      <c r="J87" s="51"/>
      <c r="K87" s="51"/>
      <c r="L87" s="51"/>
      <c r="M87" s="51"/>
      <c r="N87" s="51"/>
      <c r="O87" s="51"/>
      <c r="P87" s="51"/>
      <c r="Q87" s="2"/>
      <c r="R87" s="2"/>
      <c r="S87" s="42"/>
      <c r="T87" s="42"/>
      <c r="U87" s="41"/>
      <c r="V87" s="41"/>
      <c r="W87" s="42"/>
      <c r="X87" s="42"/>
      <c r="Y87" s="41"/>
    </row>
    <row r="88" spans="2:31" s="2" customFormat="1" x14ac:dyDescent="0.2">
      <c r="B88" s="32" t="str">
        <f ca="1">S90 &amp; " " &amp; S92 &amp; " string  (" &amp; S$3 &amp;")"</f>
        <v>400m B string  (Men)</v>
      </c>
      <c r="D88" s="87" t="s">
        <v>94</v>
      </c>
      <c r="E88" s="52"/>
      <c r="F88" s="29" t="s">
        <v>72</v>
      </c>
      <c r="H88" s="47"/>
      <c r="I88" s="29"/>
    </row>
    <row r="89" spans="2:31" x14ac:dyDescent="0.2">
      <c r="B89" s="75" t="s">
        <v>26</v>
      </c>
      <c r="C89" s="76" t="s">
        <v>23</v>
      </c>
      <c r="D89" s="76" t="s">
        <v>70</v>
      </c>
      <c r="E89" s="77" t="s">
        <v>24</v>
      </c>
      <c r="F89" s="78" t="s">
        <v>27</v>
      </c>
      <c r="G89" s="48"/>
      <c r="H89" s="48"/>
      <c r="I89" s="70" t="str">
        <f>I$3</f>
        <v>Bromsgrove &amp; Redditch AC</v>
      </c>
      <c r="J89" s="70" t="str">
        <f t="shared" ref="J89:P89" si="87">J$3</f>
        <v>Burton AC</v>
      </c>
      <c r="K89" s="70" t="str">
        <f t="shared" si="87"/>
        <v>Kidderminster &amp; Stourport AC</v>
      </c>
      <c r="L89" s="70" t="str">
        <f t="shared" si="87"/>
        <v>Newport Harriers</v>
      </c>
      <c r="M89" s="70" t="str">
        <f t="shared" si="87"/>
        <v>Royal Sutton Coldfield</v>
      </c>
      <c r="N89" s="70" t="str">
        <f t="shared" si="87"/>
        <v>Solihull &amp; Small Heath AC</v>
      </c>
      <c r="O89" s="70" t="str">
        <f t="shared" si="87"/>
        <v>Stratford on Avon AC</v>
      </c>
      <c r="P89" s="70" t="str">
        <f t="shared" si="87"/>
        <v>Team8</v>
      </c>
      <c r="S89" s="40">
        <v>39</v>
      </c>
      <c r="T89" s="41"/>
      <c r="U89" s="42" t="s">
        <v>81</v>
      </c>
      <c r="V89" s="41"/>
      <c r="W89" s="42"/>
      <c r="X89" s="42" t="s">
        <v>82</v>
      </c>
      <c r="Y89" s="41" t="s">
        <v>83</v>
      </c>
      <c r="Z89" s="1" t="s">
        <v>84</v>
      </c>
    </row>
    <row r="90" spans="2:31" x14ac:dyDescent="0.2">
      <c r="B90" s="222">
        <v>1</v>
      </c>
      <c r="C90" s="223" t="str">
        <f t="shared" ref="C90:C97" ca="1" si="88">IF(ISNA(V90),"",V90)</f>
        <v/>
      </c>
      <c r="D90" s="223" t="str">
        <f>IF(ISNA(Y90),"",Y90)</f>
        <v/>
      </c>
      <c r="E90" s="224"/>
      <c r="F90" s="225" t="s">
        <v>98</v>
      </c>
      <c r="G90" s="49"/>
      <c r="H90" s="49"/>
      <c r="I90" s="55" t="str">
        <f t="shared" ref="I90:P97" si="89">IF($Z90=I$3,$T90,"")</f>
        <v/>
      </c>
      <c r="J90" s="56" t="str">
        <f t="shared" si="89"/>
        <v/>
      </c>
      <c r="K90" s="56" t="str">
        <f t="shared" si="89"/>
        <v/>
      </c>
      <c r="L90" s="56" t="str">
        <f t="shared" si="89"/>
        <v/>
      </c>
      <c r="M90" s="56" t="str">
        <f t="shared" si="89"/>
        <v/>
      </c>
      <c r="N90" s="57" t="str">
        <f t="shared" si="89"/>
        <v/>
      </c>
      <c r="O90" s="55" t="str">
        <f t="shared" si="89"/>
        <v/>
      </c>
      <c r="P90" s="57" t="str">
        <f t="shared" si="89"/>
        <v/>
      </c>
      <c r="Q90" s="2"/>
      <c r="R90" s="2"/>
      <c r="S90" s="42" t="str">
        <f ca="1">VLOOKUP(S89,INDIRECT($S$5),2,FALSE)</f>
        <v>400m</v>
      </c>
      <c r="T90" s="42" t="str">
        <f t="shared" ref="T90:T97" ca="1" si="90">IF(X90&gt;1,"Error",U90)</f>
        <v>Error</v>
      </c>
      <c r="U90" s="42">
        <f t="shared" ref="U90:U97" ca="1" si="91">IF(AND(E90&lt;&gt;"",LEFT(F90,1)="d"),0,INDIRECT(AB90))</f>
        <v>8</v>
      </c>
      <c r="V90" s="41" t="e">
        <f ca="1">HLOOKUP(E90,INDIRECT($S$4),INDIRECT(AD90),FALSE)</f>
        <v>#N/A</v>
      </c>
      <c r="W90" s="42" t="e">
        <f t="shared" ref="W90:W97" si="92">CONCATENATE("=",AA90)</f>
        <v>#N/A</v>
      </c>
      <c r="X90" s="42">
        <f ca="1">COUNTIF(INDIRECT(AE90),W90)</f>
        <v>8</v>
      </c>
      <c r="Y90" s="35" t="e">
        <f t="shared" ref="Y90:Y97" si="93">VLOOKUP(E90,TeamID,2,FALSE)</f>
        <v>#N/A</v>
      </c>
      <c r="Z90" s="1" t="str">
        <f>IF(ISNA(Y90),"",Y90)</f>
        <v/>
      </c>
      <c r="AA90" s="1" t="e">
        <f t="shared" ref="AA90:AA97" si="94">HLOOKUP(E90,$I$24:$X$25, 2, FALSE)</f>
        <v>#N/A</v>
      </c>
      <c r="AB90" s="1" t="str">
        <f>IF(S92="A","Admin!B24","Admin!C24")</f>
        <v>Admin!C24</v>
      </c>
      <c r="AC90" s="79">
        <v>1</v>
      </c>
      <c r="AD90" s="2" t="str">
        <f>"S" &amp; ROW(AB90)+AC90</f>
        <v>S91</v>
      </c>
      <c r="AE90" s="2" t="str">
        <f>"AA$"&amp;ROW(AD90)+AC90-1&amp;":AA$"&amp;ROW(AD90)+AC90+6</f>
        <v>AA$90:AA$97</v>
      </c>
    </row>
    <row r="91" spans="2:31" x14ac:dyDescent="0.2">
      <c r="B91" s="34">
        <v>2</v>
      </c>
      <c r="C91" s="67" t="str">
        <f t="shared" ca="1" si="88"/>
        <v/>
      </c>
      <c r="D91" s="67" t="str">
        <f t="shared" ref="D91:D97" si="95">IF(ISNA(Y91),"",Y91)</f>
        <v/>
      </c>
      <c r="E91" s="36"/>
      <c r="F91" s="53" t="s">
        <v>98</v>
      </c>
      <c r="G91" s="49"/>
      <c r="H91" s="49"/>
      <c r="I91" s="58" t="str">
        <f t="shared" si="89"/>
        <v/>
      </c>
      <c r="J91" s="59" t="str">
        <f t="shared" si="89"/>
        <v/>
      </c>
      <c r="K91" s="59" t="str">
        <f t="shared" si="89"/>
        <v/>
      </c>
      <c r="L91" s="59" t="str">
        <f t="shared" si="89"/>
        <v/>
      </c>
      <c r="M91" s="59" t="str">
        <f t="shared" si="89"/>
        <v/>
      </c>
      <c r="N91" s="60" t="str">
        <f t="shared" si="89"/>
        <v/>
      </c>
      <c r="O91" s="58" t="str">
        <f t="shared" si="89"/>
        <v/>
      </c>
      <c r="P91" s="60" t="str">
        <f t="shared" si="89"/>
        <v/>
      </c>
      <c r="Q91" s="2"/>
      <c r="R91" s="2"/>
      <c r="S91" s="42">
        <f>S89-$S$7</f>
        <v>7</v>
      </c>
      <c r="T91" s="42" t="str">
        <f t="shared" ca="1" si="90"/>
        <v>Error</v>
      </c>
      <c r="U91" s="42">
        <f t="shared" ca="1" si="91"/>
        <v>6</v>
      </c>
      <c r="V91" s="41" t="e">
        <f t="shared" ref="V91:V97" ca="1" si="96">HLOOKUP(E91,INDIRECT($S$4),INDIRECT(AD91),FALSE)</f>
        <v>#N/A</v>
      </c>
      <c r="W91" s="42" t="e">
        <f t="shared" si="92"/>
        <v>#N/A</v>
      </c>
      <c r="X91" s="42">
        <f t="shared" ref="X91:X97" ca="1" si="97">COUNTIF(INDIRECT(AE91),W91)</f>
        <v>8</v>
      </c>
      <c r="Y91" s="35" t="e">
        <f t="shared" si="93"/>
        <v>#N/A</v>
      </c>
      <c r="Z91" s="1" t="str">
        <f t="shared" ref="Z91:Z97" si="98">IF(ISNA(Y91),"",Y91)</f>
        <v/>
      </c>
      <c r="AA91" s="1" t="e">
        <f t="shared" si="94"/>
        <v>#N/A</v>
      </c>
      <c r="AB91" s="1" t="str">
        <f>IF(S92="A","Admin!B25","Admin!C25")</f>
        <v>Admin!C25</v>
      </c>
      <c r="AC91" s="79">
        <f>AC90-1</f>
        <v>0</v>
      </c>
      <c r="AD91" s="2" t="str">
        <f>"S" &amp; ROW(AB91)+AC91</f>
        <v>S91</v>
      </c>
      <c r="AE91" s="2" t="str">
        <f t="shared" ref="AE91:AE97" si="99">"AA$"&amp;ROW(AD91)+AC91-1&amp;":AA$"&amp;ROW(AD91)+AC91+6</f>
        <v>AA$90:AA$97</v>
      </c>
    </row>
    <row r="92" spans="2:31" x14ac:dyDescent="0.2">
      <c r="B92" s="34">
        <v>3</v>
      </c>
      <c r="C92" s="67" t="str">
        <f t="shared" ca="1" si="88"/>
        <v/>
      </c>
      <c r="D92" s="67" t="str">
        <f t="shared" si="95"/>
        <v/>
      </c>
      <c r="E92" s="36"/>
      <c r="F92" s="53" t="s">
        <v>98</v>
      </c>
      <c r="G92" s="49"/>
      <c r="H92" s="49"/>
      <c r="I92" s="58" t="str">
        <f t="shared" si="89"/>
        <v/>
      </c>
      <c r="J92" s="59" t="str">
        <f t="shared" si="89"/>
        <v/>
      </c>
      <c r="K92" s="59" t="str">
        <f t="shared" si="89"/>
        <v/>
      </c>
      <c r="L92" s="59" t="str">
        <f t="shared" si="89"/>
        <v/>
      </c>
      <c r="M92" s="59" t="str">
        <f t="shared" si="89"/>
        <v/>
      </c>
      <c r="N92" s="60" t="str">
        <f t="shared" si="89"/>
        <v/>
      </c>
      <c r="O92" s="58" t="str">
        <f t="shared" si="89"/>
        <v/>
      </c>
      <c r="P92" s="60" t="str">
        <f t="shared" si="89"/>
        <v/>
      </c>
      <c r="Q92" s="2"/>
      <c r="R92" s="2"/>
      <c r="S92" s="81" t="s">
        <v>45</v>
      </c>
      <c r="T92" s="42" t="str">
        <f t="shared" ca="1" si="90"/>
        <v>Error</v>
      </c>
      <c r="U92" s="42">
        <f t="shared" ca="1" si="91"/>
        <v>5</v>
      </c>
      <c r="V92" s="41" t="e">
        <f t="shared" ca="1" si="96"/>
        <v>#N/A</v>
      </c>
      <c r="W92" s="42" t="e">
        <f t="shared" si="92"/>
        <v>#N/A</v>
      </c>
      <c r="X92" s="42">
        <f t="shared" ca="1" si="97"/>
        <v>8</v>
      </c>
      <c r="Y92" s="35" t="e">
        <f t="shared" si="93"/>
        <v>#N/A</v>
      </c>
      <c r="Z92" s="1" t="str">
        <f t="shared" si="98"/>
        <v/>
      </c>
      <c r="AA92" s="1" t="e">
        <f t="shared" si="94"/>
        <v>#N/A</v>
      </c>
      <c r="AB92" s="1" t="str">
        <f>IF(S92="A","Admin!B26","Admin!C26")</f>
        <v>Admin!C26</v>
      </c>
      <c r="AC92" s="79">
        <f t="shared" ref="AC92:AC97" si="100">AC91-1</f>
        <v>-1</v>
      </c>
      <c r="AD92" s="2" t="str">
        <f t="shared" ref="AD92:AD97" si="101">"S" &amp; ROW(AB92)+AC92</f>
        <v>S91</v>
      </c>
      <c r="AE92" s="2" t="str">
        <f t="shared" si="99"/>
        <v>AA$90:AA$97</v>
      </c>
    </row>
    <row r="93" spans="2:31" x14ac:dyDescent="0.2">
      <c r="B93" s="34">
        <v>4</v>
      </c>
      <c r="C93" s="67" t="str">
        <f t="shared" ca="1" si="88"/>
        <v/>
      </c>
      <c r="D93" s="67" t="str">
        <f t="shared" si="95"/>
        <v/>
      </c>
      <c r="E93" s="36"/>
      <c r="F93" s="53" t="s">
        <v>98</v>
      </c>
      <c r="G93" s="49"/>
      <c r="H93" s="49"/>
      <c r="I93" s="58" t="str">
        <f t="shared" si="89"/>
        <v/>
      </c>
      <c r="J93" s="59" t="str">
        <f t="shared" si="89"/>
        <v/>
      </c>
      <c r="K93" s="59" t="str">
        <f t="shared" si="89"/>
        <v/>
      </c>
      <c r="L93" s="59" t="str">
        <f t="shared" si="89"/>
        <v/>
      </c>
      <c r="M93" s="59" t="str">
        <f t="shared" si="89"/>
        <v/>
      </c>
      <c r="N93" s="60" t="str">
        <f t="shared" si="89"/>
        <v/>
      </c>
      <c r="O93" s="58" t="str">
        <f t="shared" si="89"/>
        <v/>
      </c>
      <c r="P93" s="60" t="str">
        <f t="shared" si="89"/>
        <v/>
      </c>
      <c r="Q93" s="2"/>
      <c r="R93" s="2"/>
      <c r="S93" s="80" t="s">
        <v>85</v>
      </c>
      <c r="T93" s="42" t="str">
        <f t="shared" ca="1" si="90"/>
        <v>Error</v>
      </c>
      <c r="U93" s="42">
        <f t="shared" ca="1" si="91"/>
        <v>4</v>
      </c>
      <c r="V93" s="41" t="e">
        <f t="shared" ca="1" si="96"/>
        <v>#N/A</v>
      </c>
      <c r="W93" s="42" t="e">
        <f t="shared" si="92"/>
        <v>#N/A</v>
      </c>
      <c r="X93" s="42">
        <f t="shared" ca="1" si="97"/>
        <v>8</v>
      </c>
      <c r="Y93" s="35" t="e">
        <f t="shared" si="93"/>
        <v>#N/A</v>
      </c>
      <c r="Z93" s="1" t="str">
        <f t="shared" si="98"/>
        <v/>
      </c>
      <c r="AA93" s="1" t="e">
        <f t="shared" si="94"/>
        <v>#N/A</v>
      </c>
      <c r="AB93" s="1" t="str">
        <f>IF(S92="A","Admin!B27","Admin!C27")</f>
        <v>Admin!C27</v>
      </c>
      <c r="AC93" s="79">
        <f t="shared" si="100"/>
        <v>-2</v>
      </c>
      <c r="AD93" s="2" t="str">
        <f t="shared" si="101"/>
        <v>S91</v>
      </c>
      <c r="AE93" s="2" t="str">
        <f t="shared" si="99"/>
        <v>AA$90:AA$97</v>
      </c>
    </row>
    <row r="94" spans="2:31" x14ac:dyDescent="0.2">
      <c r="B94" s="34">
        <v>5</v>
      </c>
      <c r="C94" s="67" t="str">
        <f t="shared" ca="1" si="88"/>
        <v/>
      </c>
      <c r="D94" s="67" t="str">
        <f t="shared" si="95"/>
        <v/>
      </c>
      <c r="E94" s="36"/>
      <c r="F94" s="53" t="s">
        <v>98</v>
      </c>
      <c r="G94" s="49"/>
      <c r="H94" s="49"/>
      <c r="I94" s="58" t="str">
        <f t="shared" si="89"/>
        <v/>
      </c>
      <c r="J94" s="59" t="str">
        <f t="shared" si="89"/>
        <v/>
      </c>
      <c r="K94" s="59" t="str">
        <f t="shared" si="89"/>
        <v/>
      </c>
      <c r="L94" s="59" t="str">
        <f t="shared" si="89"/>
        <v/>
      </c>
      <c r="M94" s="59" t="str">
        <f t="shared" si="89"/>
        <v/>
      </c>
      <c r="N94" s="60" t="str">
        <f t="shared" si="89"/>
        <v/>
      </c>
      <c r="O94" s="58" t="str">
        <f t="shared" si="89"/>
        <v/>
      </c>
      <c r="P94" s="60" t="str">
        <f t="shared" si="89"/>
        <v/>
      </c>
      <c r="Q94" s="2"/>
      <c r="R94" s="2"/>
      <c r="S94" s="42"/>
      <c r="T94" s="42" t="str">
        <f t="shared" ca="1" si="90"/>
        <v>Error</v>
      </c>
      <c r="U94" s="42">
        <f t="shared" ca="1" si="91"/>
        <v>3</v>
      </c>
      <c r="V94" s="41" t="e">
        <f t="shared" ca="1" si="96"/>
        <v>#N/A</v>
      </c>
      <c r="W94" s="42" t="e">
        <f t="shared" si="92"/>
        <v>#N/A</v>
      </c>
      <c r="X94" s="42">
        <f t="shared" ca="1" si="97"/>
        <v>8</v>
      </c>
      <c r="Y94" s="35" t="e">
        <f t="shared" si="93"/>
        <v>#N/A</v>
      </c>
      <c r="Z94" s="1" t="str">
        <f t="shared" si="98"/>
        <v/>
      </c>
      <c r="AA94" s="1" t="e">
        <f t="shared" si="94"/>
        <v>#N/A</v>
      </c>
      <c r="AB94" s="1" t="str">
        <f>IF(S92="A","Admin!B28","Admin!C28")</f>
        <v>Admin!C28</v>
      </c>
      <c r="AC94" s="79">
        <f t="shared" si="100"/>
        <v>-3</v>
      </c>
      <c r="AD94" s="2" t="str">
        <f t="shared" si="101"/>
        <v>S91</v>
      </c>
      <c r="AE94" s="2" t="str">
        <f t="shared" si="99"/>
        <v>AA$90:AA$97</v>
      </c>
    </row>
    <row r="95" spans="2:31" x14ac:dyDescent="0.2">
      <c r="B95" s="37">
        <v>6</v>
      </c>
      <c r="C95" s="68" t="str">
        <f t="shared" ca="1" si="88"/>
        <v/>
      </c>
      <c r="D95" s="68" t="str">
        <f t="shared" si="95"/>
        <v/>
      </c>
      <c r="E95" s="38"/>
      <c r="F95" s="54" t="s">
        <v>98</v>
      </c>
      <c r="G95" s="49"/>
      <c r="H95" s="49"/>
      <c r="I95" s="61" t="str">
        <f t="shared" si="89"/>
        <v/>
      </c>
      <c r="J95" s="62" t="str">
        <f t="shared" si="89"/>
        <v/>
      </c>
      <c r="K95" s="62" t="str">
        <f t="shared" si="89"/>
        <v/>
      </c>
      <c r="L95" s="62" t="str">
        <f t="shared" si="89"/>
        <v/>
      </c>
      <c r="M95" s="62" t="str">
        <f t="shared" si="89"/>
        <v/>
      </c>
      <c r="N95" s="63" t="str">
        <f t="shared" si="89"/>
        <v/>
      </c>
      <c r="O95" s="61" t="str">
        <f t="shared" si="89"/>
        <v/>
      </c>
      <c r="P95" s="63" t="str">
        <f t="shared" si="89"/>
        <v/>
      </c>
      <c r="Q95" s="2"/>
      <c r="R95" s="2"/>
      <c r="S95" s="42"/>
      <c r="T95" s="42" t="str">
        <f t="shared" ca="1" si="90"/>
        <v>Error</v>
      </c>
      <c r="U95" s="42">
        <f t="shared" ca="1" si="91"/>
        <v>2</v>
      </c>
      <c r="V95" s="41" t="e">
        <f t="shared" ca="1" si="96"/>
        <v>#N/A</v>
      </c>
      <c r="W95" s="42" t="e">
        <f t="shared" si="92"/>
        <v>#N/A</v>
      </c>
      <c r="X95" s="42">
        <f t="shared" ca="1" si="97"/>
        <v>8</v>
      </c>
      <c r="Y95" s="35" t="e">
        <f t="shared" si="93"/>
        <v>#N/A</v>
      </c>
      <c r="Z95" s="1" t="str">
        <f t="shared" si="98"/>
        <v/>
      </c>
      <c r="AA95" s="1" t="e">
        <f t="shared" si="94"/>
        <v>#N/A</v>
      </c>
      <c r="AB95" s="1" t="str">
        <f>IF(S92="A","Admin!B29","Admin!C29")</f>
        <v>Admin!C29</v>
      </c>
      <c r="AC95" s="79">
        <f t="shared" si="100"/>
        <v>-4</v>
      </c>
      <c r="AD95" s="2" t="str">
        <f t="shared" si="101"/>
        <v>S91</v>
      </c>
      <c r="AE95" s="2" t="str">
        <f t="shared" si="99"/>
        <v>AA$90:AA$97</v>
      </c>
    </row>
    <row r="96" spans="2:31" hidden="1" x14ac:dyDescent="0.2">
      <c r="B96" s="71">
        <v>7</v>
      </c>
      <c r="C96" s="72" t="str">
        <f t="shared" ca="1" si="88"/>
        <v/>
      </c>
      <c r="D96" s="72" t="str">
        <f t="shared" si="95"/>
        <v/>
      </c>
      <c r="E96" s="73"/>
      <c r="F96" s="74" t="s">
        <v>98</v>
      </c>
      <c r="G96" s="49"/>
      <c r="H96" s="49"/>
      <c r="I96" s="226" t="str">
        <f t="shared" si="89"/>
        <v/>
      </c>
      <c r="J96" s="227" t="str">
        <f t="shared" si="89"/>
        <v/>
      </c>
      <c r="K96" s="227" t="str">
        <f t="shared" si="89"/>
        <v/>
      </c>
      <c r="L96" s="227" t="str">
        <f t="shared" si="89"/>
        <v/>
      </c>
      <c r="M96" s="227" t="str">
        <f t="shared" si="89"/>
        <v/>
      </c>
      <c r="N96" s="227" t="str">
        <f t="shared" si="89"/>
        <v/>
      </c>
      <c r="O96" s="227" t="str">
        <f t="shared" si="89"/>
        <v/>
      </c>
      <c r="P96" s="228" t="str">
        <f t="shared" si="89"/>
        <v/>
      </c>
      <c r="Q96" s="2"/>
      <c r="R96" s="2"/>
      <c r="S96" s="42"/>
      <c r="T96" s="42" t="str">
        <f t="shared" ca="1" si="90"/>
        <v>Error</v>
      </c>
      <c r="U96" s="42">
        <f t="shared" ca="1" si="91"/>
        <v>1</v>
      </c>
      <c r="V96" s="41" t="e">
        <f t="shared" ca="1" si="96"/>
        <v>#N/A</v>
      </c>
      <c r="W96" s="42" t="e">
        <f t="shared" si="92"/>
        <v>#N/A</v>
      </c>
      <c r="X96" s="42">
        <f t="shared" ca="1" si="97"/>
        <v>8</v>
      </c>
      <c r="Y96" s="35" t="e">
        <f t="shared" si="93"/>
        <v>#N/A</v>
      </c>
      <c r="Z96" s="1" t="str">
        <f t="shared" si="98"/>
        <v/>
      </c>
      <c r="AA96" s="1" t="e">
        <f t="shared" si="94"/>
        <v>#N/A</v>
      </c>
      <c r="AB96" s="1" t="str">
        <f>IF(S92="A","Admin!B30","Admin!C30")</f>
        <v>Admin!C30</v>
      </c>
      <c r="AC96" s="79">
        <f t="shared" si="100"/>
        <v>-5</v>
      </c>
      <c r="AD96" s="2" t="str">
        <f t="shared" si="101"/>
        <v>S91</v>
      </c>
      <c r="AE96" s="2" t="str">
        <f t="shared" si="99"/>
        <v>AA$90:AA$97</v>
      </c>
    </row>
    <row r="97" spans="2:31" hidden="1" x14ac:dyDescent="0.2">
      <c r="B97" s="37">
        <v>8</v>
      </c>
      <c r="C97" s="68" t="str">
        <f t="shared" ca="1" si="88"/>
        <v/>
      </c>
      <c r="D97" s="68" t="str">
        <f t="shared" si="95"/>
        <v/>
      </c>
      <c r="E97" s="38"/>
      <c r="F97" s="54" t="s">
        <v>98</v>
      </c>
      <c r="G97" s="49"/>
      <c r="H97" s="49"/>
      <c r="I97" s="61" t="str">
        <f t="shared" si="89"/>
        <v/>
      </c>
      <c r="J97" s="62" t="str">
        <f t="shared" si="89"/>
        <v/>
      </c>
      <c r="K97" s="62" t="str">
        <f t="shared" si="89"/>
        <v/>
      </c>
      <c r="L97" s="62" t="str">
        <f t="shared" si="89"/>
        <v/>
      </c>
      <c r="M97" s="62" t="str">
        <f t="shared" si="89"/>
        <v/>
      </c>
      <c r="N97" s="62" t="str">
        <f t="shared" si="89"/>
        <v/>
      </c>
      <c r="O97" s="62" t="str">
        <f t="shared" si="89"/>
        <v/>
      </c>
      <c r="P97" s="63" t="str">
        <f t="shared" si="89"/>
        <v/>
      </c>
      <c r="Q97" s="2"/>
      <c r="R97" s="2"/>
      <c r="S97" s="42"/>
      <c r="T97" s="42" t="str">
        <f t="shared" ca="1" si="90"/>
        <v>Error</v>
      </c>
      <c r="U97" s="42">
        <f t="shared" ca="1" si="91"/>
        <v>0</v>
      </c>
      <c r="V97" s="41" t="e">
        <f t="shared" ca="1" si="96"/>
        <v>#N/A</v>
      </c>
      <c r="W97" s="42" t="e">
        <f t="shared" si="92"/>
        <v>#N/A</v>
      </c>
      <c r="X97" s="42">
        <f t="shared" ca="1" si="97"/>
        <v>8</v>
      </c>
      <c r="Y97" s="35" t="e">
        <f t="shared" si="93"/>
        <v>#N/A</v>
      </c>
      <c r="Z97" s="1" t="str">
        <f t="shared" si="98"/>
        <v/>
      </c>
      <c r="AA97" s="1" t="e">
        <f t="shared" si="94"/>
        <v>#N/A</v>
      </c>
      <c r="AB97" s="1" t="str">
        <f>IF(S92="A","Admin!B31","Admin!C31")</f>
        <v>Admin!C31</v>
      </c>
      <c r="AC97" s="79">
        <f t="shared" si="100"/>
        <v>-6</v>
      </c>
      <c r="AD97" s="2" t="str">
        <f t="shared" si="101"/>
        <v>S91</v>
      </c>
      <c r="AE97" s="2" t="str">
        <f t="shared" si="99"/>
        <v>AA$90:AA$97</v>
      </c>
    </row>
    <row r="100" spans="2:31" s="2" customFormat="1" x14ac:dyDescent="0.2">
      <c r="B100" s="32" t="str">
        <f ca="1">S102 &amp; " " &amp; S104 &amp; " string  (" &amp; S$3 &amp;")"</f>
        <v>800m A string  (Men)</v>
      </c>
      <c r="D100" s="87" t="s">
        <v>94</v>
      </c>
      <c r="E100" s="52"/>
      <c r="F100" s="29" t="s">
        <v>72</v>
      </c>
      <c r="H100" s="47"/>
      <c r="I100" s="29"/>
    </row>
    <row r="101" spans="2:31" x14ac:dyDescent="0.2">
      <c r="B101" s="75" t="s">
        <v>26</v>
      </c>
      <c r="C101" s="76" t="s">
        <v>23</v>
      </c>
      <c r="D101" s="76" t="s">
        <v>70</v>
      </c>
      <c r="E101" s="77" t="s">
        <v>24</v>
      </c>
      <c r="F101" s="78" t="s">
        <v>27</v>
      </c>
      <c r="G101" s="48"/>
      <c r="H101" s="48"/>
      <c r="I101" s="70" t="str">
        <f>I$3</f>
        <v>Bromsgrove &amp; Redditch AC</v>
      </c>
      <c r="J101" s="70" t="str">
        <f t="shared" ref="J101:P101" si="102">J$3</f>
        <v>Burton AC</v>
      </c>
      <c r="K101" s="70" t="str">
        <f t="shared" si="102"/>
        <v>Kidderminster &amp; Stourport AC</v>
      </c>
      <c r="L101" s="70" t="str">
        <f t="shared" si="102"/>
        <v>Newport Harriers</v>
      </c>
      <c r="M101" s="70" t="str">
        <f t="shared" si="102"/>
        <v>Royal Sutton Coldfield</v>
      </c>
      <c r="N101" s="70" t="str">
        <f t="shared" si="102"/>
        <v>Solihull &amp; Small Heath AC</v>
      </c>
      <c r="O101" s="70" t="str">
        <f t="shared" si="102"/>
        <v>Stratford on Avon AC</v>
      </c>
      <c r="P101" s="70" t="str">
        <f t="shared" si="102"/>
        <v>Team8</v>
      </c>
      <c r="S101" s="40">
        <v>40</v>
      </c>
      <c r="T101" s="41"/>
      <c r="U101" s="42" t="s">
        <v>81</v>
      </c>
      <c r="V101" s="41"/>
      <c r="W101" s="42"/>
      <c r="X101" s="42" t="s">
        <v>82</v>
      </c>
      <c r="Y101" s="41" t="s">
        <v>83</v>
      </c>
      <c r="Z101" s="1" t="s">
        <v>84</v>
      </c>
    </row>
    <row r="102" spans="2:31" x14ac:dyDescent="0.2">
      <c r="B102" s="222">
        <v>1</v>
      </c>
      <c r="C102" s="223" t="str">
        <f t="shared" ref="C102:C109" ca="1" si="103">IF(ISNA(V102),"",V102)</f>
        <v/>
      </c>
      <c r="D102" s="223" t="str">
        <f>IF(ISNA(Y102),"",Y102)</f>
        <v/>
      </c>
      <c r="E102" s="224"/>
      <c r="F102" s="225" t="s">
        <v>98</v>
      </c>
      <c r="G102" s="49"/>
      <c r="H102" s="49"/>
      <c r="I102" s="55" t="str">
        <f>IF($Z102=I$3,$T102,"")</f>
        <v/>
      </c>
      <c r="J102" s="56" t="str">
        <f t="shared" ref="I102:P109" si="104">IF($Z102=J$3,$T102,"")</f>
        <v/>
      </c>
      <c r="K102" s="56" t="str">
        <f t="shared" si="104"/>
        <v/>
      </c>
      <c r="L102" s="56" t="str">
        <f t="shared" si="104"/>
        <v/>
      </c>
      <c r="M102" s="56" t="str">
        <f t="shared" si="104"/>
        <v/>
      </c>
      <c r="N102" s="57" t="str">
        <f t="shared" si="104"/>
        <v/>
      </c>
      <c r="O102" s="55" t="str">
        <f t="shared" si="104"/>
        <v/>
      </c>
      <c r="P102" s="57" t="str">
        <f t="shared" si="104"/>
        <v/>
      </c>
      <c r="Q102" s="2"/>
      <c r="R102" s="2"/>
      <c r="S102" s="42" t="str">
        <f ca="1">VLOOKUP(S101,INDIRECT($S$5),2,FALSE)</f>
        <v>800m</v>
      </c>
      <c r="T102" s="42" t="str">
        <f t="shared" ref="T102:T109" ca="1" si="105">IF(X102&gt;1,"Error",U102)</f>
        <v>Error</v>
      </c>
      <c r="U102" s="42">
        <f t="shared" ref="U102:U109" ca="1" si="106">IF(AND(E102&lt;&gt;"",LEFT(F102,1)="d"),0,INDIRECT(AB102))</f>
        <v>10</v>
      </c>
      <c r="V102" s="41" t="e">
        <f ca="1">HLOOKUP(E102,INDIRECT($S$4),INDIRECT(AD102),FALSE)</f>
        <v>#N/A</v>
      </c>
      <c r="W102" s="42" t="e">
        <f t="shared" ref="W102:W109" si="107">CONCATENATE("=",AA102)</f>
        <v>#N/A</v>
      </c>
      <c r="X102" s="42">
        <f ca="1">COUNTIF(INDIRECT(AE102),W102)</f>
        <v>8</v>
      </c>
      <c r="Y102" s="35" t="e">
        <f t="shared" ref="Y102:Y109" si="108">VLOOKUP(E102,TeamID,2,FALSE)</f>
        <v>#N/A</v>
      </c>
      <c r="Z102" s="1" t="str">
        <f>IF(ISNA(Y102),"",Y102)</f>
        <v/>
      </c>
      <c r="AA102" s="1" t="e">
        <f t="shared" ref="AA102:AA109" si="109">HLOOKUP(E102,$I$24:$X$25, 2, FALSE)</f>
        <v>#N/A</v>
      </c>
      <c r="AB102" s="1" t="str">
        <f>IF(S104="A","Admin!B24","Admin!C24")</f>
        <v>Admin!B24</v>
      </c>
      <c r="AC102" s="79">
        <v>1</v>
      </c>
      <c r="AD102" s="2" t="str">
        <f>"S" &amp; ROW(AB102)+AC102</f>
        <v>S103</v>
      </c>
      <c r="AE102" s="2" t="str">
        <f>"AA$"&amp;ROW(AD102)+AC102-1&amp;":AA$"&amp;ROW(AD102)+AC102+6</f>
        <v>AA$102:AA$109</v>
      </c>
    </row>
    <row r="103" spans="2:31" x14ac:dyDescent="0.2">
      <c r="B103" s="34">
        <v>2</v>
      </c>
      <c r="C103" s="67" t="str">
        <f t="shared" ca="1" si="103"/>
        <v/>
      </c>
      <c r="D103" s="67" t="str">
        <f t="shared" ref="D103:D109" si="110">IF(ISNA(Y103),"",Y103)</f>
        <v/>
      </c>
      <c r="E103" s="36"/>
      <c r="F103" s="53" t="s">
        <v>98</v>
      </c>
      <c r="G103" s="49"/>
      <c r="H103" s="49"/>
      <c r="I103" s="58" t="str">
        <f t="shared" si="104"/>
        <v/>
      </c>
      <c r="J103" s="59" t="str">
        <f t="shared" si="104"/>
        <v/>
      </c>
      <c r="K103" s="59" t="str">
        <f t="shared" si="104"/>
        <v/>
      </c>
      <c r="L103" s="59" t="str">
        <f t="shared" si="104"/>
        <v/>
      </c>
      <c r="M103" s="59" t="str">
        <f t="shared" si="104"/>
        <v/>
      </c>
      <c r="N103" s="60" t="str">
        <f t="shared" si="104"/>
        <v/>
      </c>
      <c r="O103" s="58" t="str">
        <f t="shared" si="104"/>
        <v/>
      </c>
      <c r="P103" s="60" t="str">
        <f t="shared" si="104"/>
        <v/>
      </c>
      <c r="Q103" s="2"/>
      <c r="R103" s="2"/>
      <c r="S103" s="42">
        <f>S101-$S$7</f>
        <v>8</v>
      </c>
      <c r="T103" s="42" t="str">
        <f t="shared" ca="1" si="105"/>
        <v>Error</v>
      </c>
      <c r="U103" s="42">
        <f t="shared" ca="1" si="106"/>
        <v>8</v>
      </c>
      <c r="V103" s="41" t="e">
        <f t="shared" ref="V103:V109" ca="1" si="111">HLOOKUP(E103,INDIRECT($S$4),INDIRECT(AD103),FALSE)</f>
        <v>#N/A</v>
      </c>
      <c r="W103" s="42" t="e">
        <f t="shared" si="107"/>
        <v>#N/A</v>
      </c>
      <c r="X103" s="42">
        <f t="shared" ref="X103:X109" ca="1" si="112">COUNTIF(INDIRECT(AE103),W103)</f>
        <v>8</v>
      </c>
      <c r="Y103" s="35" t="e">
        <f t="shared" si="108"/>
        <v>#N/A</v>
      </c>
      <c r="Z103" s="1" t="str">
        <f t="shared" ref="Z103:Z109" si="113">IF(ISNA(Y103),"",Y103)</f>
        <v/>
      </c>
      <c r="AA103" s="1" t="e">
        <f t="shared" si="109"/>
        <v>#N/A</v>
      </c>
      <c r="AB103" s="1" t="str">
        <f>IF(S104="A","Admin!B25","Admin!C25")</f>
        <v>Admin!B25</v>
      </c>
      <c r="AC103" s="79">
        <f>AC102-1</f>
        <v>0</v>
      </c>
      <c r="AD103" s="2" t="str">
        <f>"S" &amp; ROW(AB103)+AC103</f>
        <v>S103</v>
      </c>
      <c r="AE103" s="2" t="str">
        <f t="shared" ref="AE103:AE109" si="114">"AA$"&amp;ROW(AD103)+AC103-1&amp;":AA$"&amp;ROW(AD103)+AC103+6</f>
        <v>AA$102:AA$109</v>
      </c>
    </row>
    <row r="104" spans="2:31" x14ac:dyDescent="0.2">
      <c r="B104" s="34">
        <v>3</v>
      </c>
      <c r="C104" s="67" t="str">
        <f t="shared" ca="1" si="103"/>
        <v/>
      </c>
      <c r="D104" s="67" t="str">
        <f t="shared" si="110"/>
        <v/>
      </c>
      <c r="E104" s="36"/>
      <c r="F104" s="53" t="s">
        <v>98</v>
      </c>
      <c r="G104" s="49"/>
      <c r="H104" s="49"/>
      <c r="I104" s="58" t="str">
        <f t="shared" si="104"/>
        <v/>
      </c>
      <c r="J104" s="59" t="str">
        <f t="shared" si="104"/>
        <v/>
      </c>
      <c r="K104" s="59" t="str">
        <f t="shared" si="104"/>
        <v/>
      </c>
      <c r="L104" s="59" t="str">
        <f t="shared" si="104"/>
        <v/>
      </c>
      <c r="M104" s="59" t="str">
        <f t="shared" si="104"/>
        <v/>
      </c>
      <c r="N104" s="60" t="str">
        <f t="shared" si="104"/>
        <v/>
      </c>
      <c r="O104" s="58" t="str">
        <f t="shared" si="104"/>
        <v/>
      </c>
      <c r="P104" s="60" t="str">
        <f t="shared" si="104"/>
        <v/>
      </c>
      <c r="Q104" s="2"/>
      <c r="R104" s="2"/>
      <c r="S104" s="81" t="s">
        <v>44</v>
      </c>
      <c r="T104" s="42" t="str">
        <f t="shared" ca="1" si="105"/>
        <v>Error</v>
      </c>
      <c r="U104" s="42">
        <f t="shared" ca="1" si="106"/>
        <v>7</v>
      </c>
      <c r="V104" s="41" t="e">
        <f t="shared" ca="1" si="111"/>
        <v>#N/A</v>
      </c>
      <c r="W104" s="42" t="e">
        <f t="shared" si="107"/>
        <v>#N/A</v>
      </c>
      <c r="X104" s="42">
        <f t="shared" ca="1" si="112"/>
        <v>8</v>
      </c>
      <c r="Y104" s="35" t="e">
        <f t="shared" si="108"/>
        <v>#N/A</v>
      </c>
      <c r="Z104" s="1" t="str">
        <f t="shared" si="113"/>
        <v/>
      </c>
      <c r="AA104" s="1" t="e">
        <f t="shared" si="109"/>
        <v>#N/A</v>
      </c>
      <c r="AB104" s="1" t="str">
        <f>IF(S104="A","Admin!B26","Admin!C26")</f>
        <v>Admin!B26</v>
      </c>
      <c r="AC104" s="79">
        <f t="shared" ref="AC104:AC109" si="115">AC103-1</f>
        <v>-1</v>
      </c>
      <c r="AD104" s="2" t="str">
        <f t="shared" ref="AD104:AD109" si="116">"S" &amp; ROW(AB104)+AC104</f>
        <v>S103</v>
      </c>
      <c r="AE104" s="2" t="str">
        <f t="shared" si="114"/>
        <v>AA$102:AA$109</v>
      </c>
    </row>
    <row r="105" spans="2:31" x14ac:dyDescent="0.2">
      <c r="B105" s="34">
        <v>4</v>
      </c>
      <c r="C105" s="67" t="str">
        <f t="shared" ca="1" si="103"/>
        <v/>
      </c>
      <c r="D105" s="67" t="str">
        <f t="shared" si="110"/>
        <v/>
      </c>
      <c r="E105" s="36"/>
      <c r="F105" s="53" t="s">
        <v>98</v>
      </c>
      <c r="G105" s="49"/>
      <c r="H105" s="49"/>
      <c r="I105" s="58" t="str">
        <f t="shared" si="104"/>
        <v/>
      </c>
      <c r="J105" s="59" t="str">
        <f t="shared" si="104"/>
        <v/>
      </c>
      <c r="K105" s="59" t="str">
        <f t="shared" si="104"/>
        <v/>
      </c>
      <c r="L105" s="59" t="str">
        <f t="shared" si="104"/>
        <v/>
      </c>
      <c r="M105" s="59" t="str">
        <f t="shared" si="104"/>
        <v/>
      </c>
      <c r="N105" s="60" t="str">
        <f t="shared" si="104"/>
        <v/>
      </c>
      <c r="O105" s="58" t="str">
        <f t="shared" si="104"/>
        <v/>
      </c>
      <c r="P105" s="60" t="str">
        <f t="shared" si="104"/>
        <v/>
      </c>
      <c r="Q105" s="2"/>
      <c r="R105" s="2"/>
      <c r="S105" s="80" t="s">
        <v>85</v>
      </c>
      <c r="T105" s="42" t="str">
        <f t="shared" ca="1" si="105"/>
        <v>Error</v>
      </c>
      <c r="U105" s="42">
        <f t="shared" ca="1" si="106"/>
        <v>6</v>
      </c>
      <c r="V105" s="41" t="e">
        <f t="shared" ca="1" si="111"/>
        <v>#N/A</v>
      </c>
      <c r="W105" s="42" t="e">
        <f t="shared" si="107"/>
        <v>#N/A</v>
      </c>
      <c r="X105" s="42">
        <f t="shared" ca="1" si="112"/>
        <v>8</v>
      </c>
      <c r="Y105" s="35" t="e">
        <f t="shared" si="108"/>
        <v>#N/A</v>
      </c>
      <c r="Z105" s="1" t="str">
        <f t="shared" si="113"/>
        <v/>
      </c>
      <c r="AA105" s="1" t="e">
        <f t="shared" si="109"/>
        <v>#N/A</v>
      </c>
      <c r="AB105" s="1" t="str">
        <f>IF(S104="A","Admin!B27","Admin!C27")</f>
        <v>Admin!B27</v>
      </c>
      <c r="AC105" s="79">
        <f t="shared" si="115"/>
        <v>-2</v>
      </c>
      <c r="AD105" s="2" t="str">
        <f t="shared" si="116"/>
        <v>S103</v>
      </c>
      <c r="AE105" s="2" t="str">
        <f t="shared" si="114"/>
        <v>AA$102:AA$109</v>
      </c>
    </row>
    <row r="106" spans="2:31" x14ac:dyDescent="0.2">
      <c r="B106" s="34">
        <v>5</v>
      </c>
      <c r="C106" s="67" t="str">
        <f t="shared" ca="1" si="103"/>
        <v/>
      </c>
      <c r="D106" s="67" t="str">
        <f t="shared" si="110"/>
        <v/>
      </c>
      <c r="E106" s="36"/>
      <c r="F106" s="53" t="s">
        <v>98</v>
      </c>
      <c r="G106" s="49"/>
      <c r="H106" s="49"/>
      <c r="I106" s="58" t="str">
        <f t="shared" si="104"/>
        <v/>
      </c>
      <c r="J106" s="59" t="str">
        <f t="shared" si="104"/>
        <v/>
      </c>
      <c r="K106" s="59" t="str">
        <f t="shared" si="104"/>
        <v/>
      </c>
      <c r="L106" s="59" t="str">
        <f t="shared" si="104"/>
        <v/>
      </c>
      <c r="M106" s="59" t="str">
        <f t="shared" si="104"/>
        <v/>
      </c>
      <c r="N106" s="60" t="str">
        <f t="shared" si="104"/>
        <v/>
      </c>
      <c r="O106" s="58" t="str">
        <f t="shared" si="104"/>
        <v/>
      </c>
      <c r="P106" s="60" t="str">
        <f t="shared" si="104"/>
        <v/>
      </c>
      <c r="Q106" s="2"/>
      <c r="R106" s="2"/>
      <c r="S106" s="42"/>
      <c r="T106" s="42" t="str">
        <f t="shared" ca="1" si="105"/>
        <v>Error</v>
      </c>
      <c r="U106" s="42">
        <f t="shared" ca="1" si="106"/>
        <v>5</v>
      </c>
      <c r="V106" s="41" t="e">
        <f t="shared" ca="1" si="111"/>
        <v>#N/A</v>
      </c>
      <c r="W106" s="42" t="e">
        <f t="shared" si="107"/>
        <v>#N/A</v>
      </c>
      <c r="X106" s="42">
        <f t="shared" ca="1" si="112"/>
        <v>8</v>
      </c>
      <c r="Y106" s="35" t="e">
        <f t="shared" si="108"/>
        <v>#N/A</v>
      </c>
      <c r="Z106" s="1" t="str">
        <f t="shared" si="113"/>
        <v/>
      </c>
      <c r="AA106" s="1" t="e">
        <f t="shared" si="109"/>
        <v>#N/A</v>
      </c>
      <c r="AB106" s="1" t="str">
        <f>IF(S104="A","Admin!B28","Admin!C28")</f>
        <v>Admin!B28</v>
      </c>
      <c r="AC106" s="79">
        <f t="shared" si="115"/>
        <v>-3</v>
      </c>
      <c r="AD106" s="2" t="str">
        <f t="shared" si="116"/>
        <v>S103</v>
      </c>
      <c r="AE106" s="2" t="str">
        <f t="shared" si="114"/>
        <v>AA$102:AA$109</v>
      </c>
    </row>
    <row r="107" spans="2:31" x14ac:dyDescent="0.2">
      <c r="B107" s="37">
        <v>6</v>
      </c>
      <c r="C107" s="68" t="str">
        <f t="shared" ca="1" si="103"/>
        <v/>
      </c>
      <c r="D107" s="68" t="str">
        <f t="shared" si="110"/>
        <v/>
      </c>
      <c r="E107" s="38"/>
      <c r="F107" s="54" t="s">
        <v>98</v>
      </c>
      <c r="G107" s="49"/>
      <c r="H107" s="49"/>
      <c r="I107" s="61" t="str">
        <f t="shared" si="104"/>
        <v/>
      </c>
      <c r="J107" s="62" t="str">
        <f t="shared" si="104"/>
        <v/>
      </c>
      <c r="K107" s="62" t="str">
        <f t="shared" si="104"/>
        <v/>
      </c>
      <c r="L107" s="62" t="str">
        <f t="shared" si="104"/>
        <v/>
      </c>
      <c r="M107" s="62" t="str">
        <f t="shared" si="104"/>
        <v/>
      </c>
      <c r="N107" s="63" t="str">
        <f t="shared" si="104"/>
        <v/>
      </c>
      <c r="O107" s="61" t="str">
        <f t="shared" si="104"/>
        <v/>
      </c>
      <c r="P107" s="63" t="str">
        <f t="shared" si="104"/>
        <v/>
      </c>
      <c r="Q107" s="2"/>
      <c r="R107" s="2"/>
      <c r="S107" s="42"/>
      <c r="T107" s="42" t="str">
        <f t="shared" ca="1" si="105"/>
        <v>Error</v>
      </c>
      <c r="U107" s="42">
        <f t="shared" ca="1" si="106"/>
        <v>4</v>
      </c>
      <c r="V107" s="41" t="e">
        <f t="shared" ca="1" si="111"/>
        <v>#N/A</v>
      </c>
      <c r="W107" s="42" t="e">
        <f t="shared" si="107"/>
        <v>#N/A</v>
      </c>
      <c r="X107" s="42">
        <f t="shared" ca="1" si="112"/>
        <v>8</v>
      </c>
      <c r="Y107" s="35" t="e">
        <f t="shared" si="108"/>
        <v>#N/A</v>
      </c>
      <c r="Z107" s="1" t="str">
        <f t="shared" si="113"/>
        <v/>
      </c>
      <c r="AA107" s="1" t="e">
        <f t="shared" si="109"/>
        <v>#N/A</v>
      </c>
      <c r="AB107" s="1" t="str">
        <f>IF(S104="A","Admin!B29","Admin!C29")</f>
        <v>Admin!B29</v>
      </c>
      <c r="AC107" s="79">
        <f t="shared" si="115"/>
        <v>-4</v>
      </c>
      <c r="AD107" s="2" t="str">
        <f t="shared" si="116"/>
        <v>S103</v>
      </c>
      <c r="AE107" s="2" t="str">
        <f t="shared" si="114"/>
        <v>AA$102:AA$109</v>
      </c>
    </row>
    <row r="108" spans="2:31" hidden="1" x14ac:dyDescent="0.2">
      <c r="B108" s="71">
        <v>7</v>
      </c>
      <c r="C108" s="72" t="str">
        <f t="shared" ca="1" si="103"/>
        <v/>
      </c>
      <c r="D108" s="72" t="str">
        <f t="shared" si="110"/>
        <v/>
      </c>
      <c r="E108" s="73"/>
      <c r="F108" s="74" t="s">
        <v>98</v>
      </c>
      <c r="G108" s="49"/>
      <c r="H108" s="49"/>
      <c r="I108" s="226" t="str">
        <f t="shared" si="104"/>
        <v/>
      </c>
      <c r="J108" s="227" t="str">
        <f t="shared" si="104"/>
        <v/>
      </c>
      <c r="K108" s="227" t="str">
        <f t="shared" si="104"/>
        <v/>
      </c>
      <c r="L108" s="227" t="str">
        <f t="shared" si="104"/>
        <v/>
      </c>
      <c r="M108" s="227" t="str">
        <f t="shared" si="104"/>
        <v/>
      </c>
      <c r="N108" s="227" t="str">
        <f t="shared" si="104"/>
        <v/>
      </c>
      <c r="O108" s="227" t="str">
        <f t="shared" si="104"/>
        <v/>
      </c>
      <c r="P108" s="228" t="str">
        <f t="shared" si="104"/>
        <v/>
      </c>
      <c r="Q108" s="2"/>
      <c r="R108" s="2"/>
      <c r="S108" s="42"/>
      <c r="T108" s="42" t="str">
        <f t="shared" ca="1" si="105"/>
        <v>Error</v>
      </c>
      <c r="U108" s="42">
        <f t="shared" ca="1" si="106"/>
        <v>3</v>
      </c>
      <c r="V108" s="41" t="e">
        <f t="shared" ca="1" si="111"/>
        <v>#N/A</v>
      </c>
      <c r="W108" s="42" t="e">
        <f t="shared" si="107"/>
        <v>#N/A</v>
      </c>
      <c r="X108" s="42">
        <f t="shared" ca="1" si="112"/>
        <v>8</v>
      </c>
      <c r="Y108" s="35" t="e">
        <f t="shared" si="108"/>
        <v>#N/A</v>
      </c>
      <c r="Z108" s="1" t="str">
        <f t="shared" si="113"/>
        <v/>
      </c>
      <c r="AA108" s="1" t="e">
        <f t="shared" si="109"/>
        <v>#N/A</v>
      </c>
      <c r="AB108" s="1" t="str">
        <f>IF(S104="A","Admin!B30","Admin!C30")</f>
        <v>Admin!B30</v>
      </c>
      <c r="AC108" s="79">
        <f t="shared" si="115"/>
        <v>-5</v>
      </c>
      <c r="AD108" s="2" t="str">
        <f t="shared" si="116"/>
        <v>S103</v>
      </c>
      <c r="AE108" s="2" t="str">
        <f t="shared" si="114"/>
        <v>AA$102:AA$109</v>
      </c>
    </row>
    <row r="109" spans="2:31" hidden="1" x14ac:dyDescent="0.2">
      <c r="B109" s="37">
        <v>8</v>
      </c>
      <c r="C109" s="68" t="str">
        <f t="shared" ca="1" si="103"/>
        <v/>
      </c>
      <c r="D109" s="68" t="str">
        <f t="shared" si="110"/>
        <v/>
      </c>
      <c r="E109" s="38"/>
      <c r="F109" s="54" t="s">
        <v>98</v>
      </c>
      <c r="G109" s="49"/>
      <c r="H109" s="49"/>
      <c r="I109" s="61" t="str">
        <f t="shared" si="104"/>
        <v/>
      </c>
      <c r="J109" s="62" t="str">
        <f t="shared" si="104"/>
        <v/>
      </c>
      <c r="K109" s="62" t="str">
        <f t="shared" si="104"/>
        <v/>
      </c>
      <c r="L109" s="62" t="str">
        <f t="shared" si="104"/>
        <v/>
      </c>
      <c r="M109" s="62" t="str">
        <f t="shared" si="104"/>
        <v/>
      </c>
      <c r="N109" s="62" t="str">
        <f t="shared" si="104"/>
        <v/>
      </c>
      <c r="O109" s="62" t="str">
        <f t="shared" si="104"/>
        <v/>
      </c>
      <c r="P109" s="63" t="str">
        <f t="shared" si="104"/>
        <v/>
      </c>
      <c r="Q109" s="2"/>
      <c r="R109" s="2"/>
      <c r="S109" s="42"/>
      <c r="T109" s="42" t="str">
        <f t="shared" ca="1" si="105"/>
        <v>Error</v>
      </c>
      <c r="U109" s="42">
        <f t="shared" ca="1" si="106"/>
        <v>0</v>
      </c>
      <c r="V109" s="41" t="e">
        <f t="shared" ca="1" si="111"/>
        <v>#N/A</v>
      </c>
      <c r="W109" s="42" t="e">
        <f t="shared" si="107"/>
        <v>#N/A</v>
      </c>
      <c r="X109" s="42">
        <f t="shared" ca="1" si="112"/>
        <v>8</v>
      </c>
      <c r="Y109" s="35" t="e">
        <f t="shared" si="108"/>
        <v>#N/A</v>
      </c>
      <c r="Z109" s="1" t="str">
        <f t="shared" si="113"/>
        <v/>
      </c>
      <c r="AA109" s="1" t="e">
        <f t="shared" si="109"/>
        <v>#N/A</v>
      </c>
      <c r="AB109" s="1" t="str">
        <f>IF(S104="A","Admin!B31","Admin!C31")</f>
        <v>Admin!B31</v>
      </c>
      <c r="AC109" s="79">
        <f t="shared" si="115"/>
        <v>-6</v>
      </c>
      <c r="AD109" s="2" t="str">
        <f t="shared" si="116"/>
        <v>S103</v>
      </c>
      <c r="AE109" s="2" t="str">
        <f t="shared" si="114"/>
        <v>AA$102:AA$109</v>
      </c>
    </row>
    <row r="110" spans="2:31" ht="12" customHeight="1" x14ac:dyDescent="0.2">
      <c r="B110" s="50"/>
      <c r="C110" s="48"/>
      <c r="D110" s="48"/>
      <c r="E110" s="50"/>
      <c r="F110" s="49" t="s">
        <v>98</v>
      </c>
      <c r="G110" s="49"/>
      <c r="H110" s="49"/>
      <c r="I110" s="51"/>
      <c r="J110" s="51"/>
      <c r="K110" s="51"/>
      <c r="L110" s="51"/>
      <c r="M110" s="51"/>
      <c r="N110" s="51"/>
      <c r="O110" s="51"/>
      <c r="P110" s="51"/>
      <c r="Q110" s="2"/>
      <c r="R110" s="2"/>
      <c r="S110" s="42"/>
      <c r="T110" s="42"/>
      <c r="U110" s="41"/>
      <c r="V110" s="41"/>
      <c r="W110" s="42"/>
      <c r="X110" s="42"/>
      <c r="Y110" s="41"/>
    </row>
    <row r="111" spans="2:31" ht="12" customHeight="1" x14ac:dyDescent="0.2">
      <c r="B111" s="50"/>
      <c r="C111" s="48"/>
      <c r="D111" s="48"/>
      <c r="E111" s="50"/>
      <c r="F111" s="49"/>
      <c r="G111" s="49"/>
      <c r="H111" s="49"/>
      <c r="I111" s="51"/>
      <c r="J111" s="51"/>
      <c r="K111" s="51"/>
      <c r="L111" s="51"/>
      <c r="M111" s="51"/>
      <c r="N111" s="51"/>
      <c r="O111" s="51"/>
      <c r="P111" s="51"/>
      <c r="Q111" s="2"/>
      <c r="R111" s="2"/>
      <c r="S111" s="42"/>
      <c r="T111" s="42"/>
      <c r="U111" s="41"/>
      <c r="V111" s="41"/>
      <c r="W111" s="42"/>
      <c r="X111" s="42"/>
      <c r="Y111" s="41"/>
    </row>
    <row r="112" spans="2:31" s="2" customFormat="1" x14ac:dyDescent="0.2">
      <c r="B112" s="32" t="str">
        <f ca="1">S114 &amp; " " &amp; S116 &amp; " string  (" &amp; S$3 &amp;")"</f>
        <v>800m B string  (Men)</v>
      </c>
      <c r="D112" s="87" t="s">
        <v>94</v>
      </c>
      <c r="E112" s="52"/>
      <c r="F112" s="29" t="s">
        <v>72</v>
      </c>
      <c r="H112" s="47"/>
      <c r="I112" s="29"/>
    </row>
    <row r="113" spans="2:31" x14ac:dyDescent="0.2">
      <c r="B113" s="75" t="s">
        <v>26</v>
      </c>
      <c r="C113" s="76" t="s">
        <v>23</v>
      </c>
      <c r="D113" s="76" t="s">
        <v>70</v>
      </c>
      <c r="E113" s="77" t="s">
        <v>24</v>
      </c>
      <c r="F113" s="78" t="s">
        <v>27</v>
      </c>
      <c r="G113" s="48"/>
      <c r="H113" s="48"/>
      <c r="I113" s="70" t="str">
        <f>I$3</f>
        <v>Bromsgrove &amp; Redditch AC</v>
      </c>
      <c r="J113" s="70" t="str">
        <f t="shared" ref="J113:P113" si="117">J$3</f>
        <v>Burton AC</v>
      </c>
      <c r="K113" s="70" t="str">
        <f t="shared" si="117"/>
        <v>Kidderminster &amp; Stourport AC</v>
      </c>
      <c r="L113" s="70" t="str">
        <f t="shared" si="117"/>
        <v>Newport Harriers</v>
      </c>
      <c r="M113" s="70" t="str">
        <f t="shared" si="117"/>
        <v>Royal Sutton Coldfield</v>
      </c>
      <c r="N113" s="70" t="str">
        <f t="shared" si="117"/>
        <v>Solihull &amp; Small Heath AC</v>
      </c>
      <c r="O113" s="70" t="str">
        <f t="shared" si="117"/>
        <v>Stratford on Avon AC</v>
      </c>
      <c r="P113" s="70" t="str">
        <f t="shared" si="117"/>
        <v>Team8</v>
      </c>
      <c r="S113" s="40">
        <v>40</v>
      </c>
      <c r="T113" s="41"/>
      <c r="U113" s="42" t="s">
        <v>81</v>
      </c>
      <c r="V113" s="41"/>
      <c r="W113" s="42"/>
      <c r="X113" s="42" t="s">
        <v>82</v>
      </c>
      <c r="Y113" s="41" t="s">
        <v>83</v>
      </c>
      <c r="Z113" s="1" t="s">
        <v>84</v>
      </c>
    </row>
    <row r="114" spans="2:31" x14ac:dyDescent="0.2">
      <c r="B114" s="222">
        <v>1</v>
      </c>
      <c r="C114" s="223" t="str">
        <f t="shared" ref="C114:C121" ca="1" si="118">IF(ISNA(V114),"",V114)</f>
        <v/>
      </c>
      <c r="D114" s="223" t="str">
        <f>IF(ISNA(Y114),"",Y114)</f>
        <v/>
      </c>
      <c r="E114" s="224"/>
      <c r="F114" s="225" t="s">
        <v>98</v>
      </c>
      <c r="G114" s="49"/>
      <c r="H114" s="49"/>
      <c r="I114" s="55" t="str">
        <f>IF($Z114=I$3,$T114,"")</f>
        <v/>
      </c>
      <c r="J114" s="56" t="str">
        <f t="shared" ref="I114:P121" si="119">IF($Z114=J$3,$T114,"")</f>
        <v/>
      </c>
      <c r="K114" s="56" t="str">
        <f t="shared" si="119"/>
        <v/>
      </c>
      <c r="L114" s="56" t="str">
        <f t="shared" si="119"/>
        <v/>
      </c>
      <c r="M114" s="56" t="str">
        <f t="shared" si="119"/>
        <v/>
      </c>
      <c r="N114" s="57" t="str">
        <f t="shared" si="119"/>
        <v/>
      </c>
      <c r="O114" s="55" t="str">
        <f t="shared" si="119"/>
        <v/>
      </c>
      <c r="P114" s="57" t="str">
        <f t="shared" si="119"/>
        <v/>
      </c>
      <c r="Q114" s="2"/>
      <c r="R114" s="2"/>
      <c r="S114" s="42" t="str">
        <f ca="1">VLOOKUP(S113,INDIRECT($S$5),2,FALSE)</f>
        <v>800m</v>
      </c>
      <c r="T114" s="42" t="str">
        <f t="shared" ref="T114:T121" ca="1" si="120">IF(X114&gt;1,"Error",U114)</f>
        <v>Error</v>
      </c>
      <c r="U114" s="42">
        <f t="shared" ref="U114:U121" ca="1" si="121">IF(AND(E114&lt;&gt;"",LEFT(F114,1)="d"),0,INDIRECT(AB114))</f>
        <v>8</v>
      </c>
      <c r="V114" s="41" t="e">
        <f ca="1">HLOOKUP(E114,INDIRECT($S$4),INDIRECT(AD114),FALSE)</f>
        <v>#N/A</v>
      </c>
      <c r="W114" s="42" t="e">
        <f t="shared" ref="W114:W121" si="122">CONCATENATE("=",AA114)</f>
        <v>#N/A</v>
      </c>
      <c r="X114" s="42">
        <f ca="1">COUNTIF(INDIRECT(AE114),W114)</f>
        <v>8</v>
      </c>
      <c r="Y114" s="35" t="e">
        <f t="shared" ref="Y114:Y121" si="123">VLOOKUP(E114,TeamID,2,FALSE)</f>
        <v>#N/A</v>
      </c>
      <c r="Z114" s="1" t="str">
        <f>IF(ISNA(Y114),"",Y114)</f>
        <v/>
      </c>
      <c r="AA114" s="1" t="e">
        <f t="shared" ref="AA114:AA121" si="124">HLOOKUP(E114,$I$24:$X$25, 2, FALSE)</f>
        <v>#N/A</v>
      </c>
      <c r="AB114" s="1" t="str">
        <f>IF(S116="A","Admin!B24","Admin!C24")</f>
        <v>Admin!C24</v>
      </c>
      <c r="AC114" s="79">
        <v>1</v>
      </c>
      <c r="AD114" s="2" t="str">
        <f>"S" &amp; ROW(AB114)+AC114</f>
        <v>S115</v>
      </c>
      <c r="AE114" s="2" t="str">
        <f>"AA$"&amp;ROW(AD114)+AC114-1&amp;":AA$"&amp;ROW(AD114)+AC114+6</f>
        <v>AA$114:AA$121</v>
      </c>
    </row>
    <row r="115" spans="2:31" x14ac:dyDescent="0.2">
      <c r="B115" s="34">
        <v>2</v>
      </c>
      <c r="C115" s="67" t="str">
        <f t="shared" ca="1" si="118"/>
        <v/>
      </c>
      <c r="D115" s="67" t="str">
        <f t="shared" ref="D115:D121" si="125">IF(ISNA(Y115),"",Y115)</f>
        <v/>
      </c>
      <c r="E115" s="36"/>
      <c r="F115" s="53" t="s">
        <v>98</v>
      </c>
      <c r="G115" s="49"/>
      <c r="H115" s="49"/>
      <c r="I115" s="58" t="str">
        <f t="shared" si="119"/>
        <v/>
      </c>
      <c r="J115" s="59" t="str">
        <f t="shared" si="119"/>
        <v/>
      </c>
      <c r="K115" s="59" t="str">
        <f t="shared" si="119"/>
        <v/>
      </c>
      <c r="L115" s="59" t="str">
        <f t="shared" si="119"/>
        <v/>
      </c>
      <c r="M115" s="59" t="str">
        <f t="shared" si="119"/>
        <v/>
      </c>
      <c r="N115" s="60" t="str">
        <f t="shared" si="119"/>
        <v/>
      </c>
      <c r="O115" s="58" t="str">
        <f t="shared" si="119"/>
        <v/>
      </c>
      <c r="P115" s="60" t="str">
        <f t="shared" si="119"/>
        <v/>
      </c>
      <c r="Q115" s="2"/>
      <c r="R115" s="2"/>
      <c r="S115" s="42">
        <f>S113-$S$7</f>
        <v>8</v>
      </c>
      <c r="T115" s="42" t="str">
        <f t="shared" ca="1" si="120"/>
        <v>Error</v>
      </c>
      <c r="U115" s="42">
        <f t="shared" ca="1" si="121"/>
        <v>6</v>
      </c>
      <c r="V115" s="41" t="e">
        <f t="shared" ref="V115:V121" ca="1" si="126">HLOOKUP(E115,INDIRECT($S$4),INDIRECT(AD115),FALSE)</f>
        <v>#N/A</v>
      </c>
      <c r="W115" s="42" t="e">
        <f t="shared" si="122"/>
        <v>#N/A</v>
      </c>
      <c r="X115" s="42">
        <f t="shared" ref="X115:X121" ca="1" si="127">COUNTIF(INDIRECT(AE115),W115)</f>
        <v>8</v>
      </c>
      <c r="Y115" s="35" t="e">
        <f t="shared" si="123"/>
        <v>#N/A</v>
      </c>
      <c r="Z115" s="1" t="str">
        <f t="shared" ref="Z115:Z121" si="128">IF(ISNA(Y115),"",Y115)</f>
        <v/>
      </c>
      <c r="AA115" s="1" t="e">
        <f t="shared" si="124"/>
        <v>#N/A</v>
      </c>
      <c r="AB115" s="1" t="str">
        <f>IF(S116="A","Admin!B25","Admin!C25")</f>
        <v>Admin!C25</v>
      </c>
      <c r="AC115" s="79">
        <f>AC114-1</f>
        <v>0</v>
      </c>
      <c r="AD115" s="2" t="str">
        <f>"S" &amp; ROW(AB115)+AC115</f>
        <v>S115</v>
      </c>
      <c r="AE115" s="2" t="str">
        <f t="shared" ref="AE115:AE121" si="129">"AA$"&amp;ROW(AD115)+AC115-1&amp;":AA$"&amp;ROW(AD115)+AC115+6</f>
        <v>AA$114:AA$121</v>
      </c>
    </row>
    <row r="116" spans="2:31" x14ac:dyDescent="0.2">
      <c r="B116" s="34">
        <v>3</v>
      </c>
      <c r="C116" s="67" t="str">
        <f t="shared" ca="1" si="118"/>
        <v/>
      </c>
      <c r="D116" s="67" t="str">
        <f t="shared" si="125"/>
        <v/>
      </c>
      <c r="E116" s="36"/>
      <c r="F116" s="53" t="s">
        <v>98</v>
      </c>
      <c r="G116" s="49"/>
      <c r="H116" s="49"/>
      <c r="I116" s="58" t="str">
        <f t="shared" si="119"/>
        <v/>
      </c>
      <c r="J116" s="59" t="str">
        <f t="shared" si="119"/>
        <v/>
      </c>
      <c r="K116" s="59" t="str">
        <f t="shared" si="119"/>
        <v/>
      </c>
      <c r="L116" s="59" t="str">
        <f t="shared" si="119"/>
        <v/>
      </c>
      <c r="M116" s="59" t="str">
        <f t="shared" si="119"/>
        <v/>
      </c>
      <c r="N116" s="60" t="str">
        <f t="shared" si="119"/>
        <v/>
      </c>
      <c r="O116" s="58" t="str">
        <f t="shared" si="119"/>
        <v/>
      </c>
      <c r="P116" s="60" t="str">
        <f t="shared" si="119"/>
        <v/>
      </c>
      <c r="Q116" s="2"/>
      <c r="R116" s="2"/>
      <c r="S116" s="81" t="s">
        <v>45</v>
      </c>
      <c r="T116" s="42" t="str">
        <f t="shared" ca="1" si="120"/>
        <v>Error</v>
      </c>
      <c r="U116" s="42">
        <f t="shared" ca="1" si="121"/>
        <v>5</v>
      </c>
      <c r="V116" s="41" t="e">
        <f t="shared" ca="1" si="126"/>
        <v>#N/A</v>
      </c>
      <c r="W116" s="42" t="e">
        <f t="shared" si="122"/>
        <v>#N/A</v>
      </c>
      <c r="X116" s="42">
        <f t="shared" ca="1" si="127"/>
        <v>8</v>
      </c>
      <c r="Y116" s="35" t="e">
        <f t="shared" si="123"/>
        <v>#N/A</v>
      </c>
      <c r="Z116" s="1" t="str">
        <f t="shared" si="128"/>
        <v/>
      </c>
      <c r="AA116" s="1" t="e">
        <f t="shared" si="124"/>
        <v>#N/A</v>
      </c>
      <c r="AB116" s="1" t="str">
        <f>IF(S116="A","Admin!B26","Admin!C26")</f>
        <v>Admin!C26</v>
      </c>
      <c r="AC116" s="79">
        <f t="shared" ref="AC116:AC121" si="130">AC115-1</f>
        <v>-1</v>
      </c>
      <c r="AD116" s="2" t="str">
        <f t="shared" ref="AD116:AD121" si="131">"S" &amp; ROW(AB116)+AC116</f>
        <v>S115</v>
      </c>
      <c r="AE116" s="2" t="str">
        <f t="shared" si="129"/>
        <v>AA$114:AA$121</v>
      </c>
    </row>
    <row r="117" spans="2:31" x14ac:dyDescent="0.2">
      <c r="B117" s="34">
        <v>4</v>
      </c>
      <c r="C117" s="67" t="str">
        <f t="shared" ca="1" si="118"/>
        <v/>
      </c>
      <c r="D117" s="67" t="str">
        <f t="shared" si="125"/>
        <v/>
      </c>
      <c r="E117" s="36"/>
      <c r="F117" s="53" t="s">
        <v>98</v>
      </c>
      <c r="G117" s="49"/>
      <c r="H117" s="49"/>
      <c r="I117" s="58" t="str">
        <f t="shared" si="119"/>
        <v/>
      </c>
      <c r="J117" s="59" t="str">
        <f t="shared" si="119"/>
        <v/>
      </c>
      <c r="K117" s="59" t="str">
        <f t="shared" si="119"/>
        <v/>
      </c>
      <c r="L117" s="59" t="str">
        <f t="shared" si="119"/>
        <v/>
      </c>
      <c r="M117" s="59" t="str">
        <f t="shared" si="119"/>
        <v/>
      </c>
      <c r="N117" s="60" t="str">
        <f t="shared" si="119"/>
        <v/>
      </c>
      <c r="O117" s="58" t="str">
        <f t="shared" si="119"/>
        <v/>
      </c>
      <c r="P117" s="60" t="str">
        <f t="shared" si="119"/>
        <v/>
      </c>
      <c r="Q117" s="2"/>
      <c r="R117" s="2"/>
      <c r="S117" s="80" t="s">
        <v>85</v>
      </c>
      <c r="T117" s="42" t="str">
        <f t="shared" ca="1" si="120"/>
        <v>Error</v>
      </c>
      <c r="U117" s="42">
        <f t="shared" ca="1" si="121"/>
        <v>4</v>
      </c>
      <c r="V117" s="41" t="e">
        <f t="shared" ca="1" si="126"/>
        <v>#N/A</v>
      </c>
      <c r="W117" s="42" t="e">
        <f t="shared" si="122"/>
        <v>#N/A</v>
      </c>
      <c r="X117" s="42">
        <f t="shared" ca="1" si="127"/>
        <v>8</v>
      </c>
      <c r="Y117" s="35" t="e">
        <f t="shared" si="123"/>
        <v>#N/A</v>
      </c>
      <c r="Z117" s="1" t="str">
        <f t="shared" si="128"/>
        <v/>
      </c>
      <c r="AA117" s="1" t="e">
        <f t="shared" si="124"/>
        <v>#N/A</v>
      </c>
      <c r="AB117" s="1" t="str">
        <f>IF(S116="A","Admin!B27","Admin!C27")</f>
        <v>Admin!C27</v>
      </c>
      <c r="AC117" s="79">
        <f t="shared" si="130"/>
        <v>-2</v>
      </c>
      <c r="AD117" s="2" t="str">
        <f t="shared" si="131"/>
        <v>S115</v>
      </c>
      <c r="AE117" s="2" t="str">
        <f t="shared" si="129"/>
        <v>AA$114:AA$121</v>
      </c>
    </row>
    <row r="118" spans="2:31" x14ac:dyDescent="0.2">
      <c r="B118" s="34">
        <v>5</v>
      </c>
      <c r="C118" s="67" t="str">
        <f t="shared" ca="1" si="118"/>
        <v/>
      </c>
      <c r="D118" s="67" t="str">
        <f t="shared" si="125"/>
        <v/>
      </c>
      <c r="E118" s="36"/>
      <c r="F118" s="53" t="s">
        <v>98</v>
      </c>
      <c r="G118" s="49"/>
      <c r="H118" s="49"/>
      <c r="I118" s="58" t="str">
        <f t="shared" si="119"/>
        <v/>
      </c>
      <c r="J118" s="59" t="str">
        <f t="shared" si="119"/>
        <v/>
      </c>
      <c r="K118" s="59" t="str">
        <f t="shared" si="119"/>
        <v/>
      </c>
      <c r="L118" s="59" t="str">
        <f t="shared" si="119"/>
        <v/>
      </c>
      <c r="M118" s="59" t="str">
        <f t="shared" si="119"/>
        <v/>
      </c>
      <c r="N118" s="60" t="str">
        <f t="shared" si="119"/>
        <v/>
      </c>
      <c r="O118" s="58" t="str">
        <f t="shared" si="119"/>
        <v/>
      </c>
      <c r="P118" s="60" t="str">
        <f t="shared" si="119"/>
        <v/>
      </c>
      <c r="Q118" s="2"/>
      <c r="R118" s="2"/>
      <c r="S118" s="42"/>
      <c r="T118" s="42" t="str">
        <f t="shared" ca="1" si="120"/>
        <v>Error</v>
      </c>
      <c r="U118" s="42">
        <f t="shared" ca="1" si="121"/>
        <v>3</v>
      </c>
      <c r="V118" s="41" t="e">
        <f t="shared" ca="1" si="126"/>
        <v>#N/A</v>
      </c>
      <c r="W118" s="42" t="e">
        <f t="shared" si="122"/>
        <v>#N/A</v>
      </c>
      <c r="X118" s="42">
        <f t="shared" ca="1" si="127"/>
        <v>8</v>
      </c>
      <c r="Y118" s="35" t="e">
        <f t="shared" si="123"/>
        <v>#N/A</v>
      </c>
      <c r="Z118" s="1" t="str">
        <f t="shared" si="128"/>
        <v/>
      </c>
      <c r="AA118" s="1" t="e">
        <f t="shared" si="124"/>
        <v>#N/A</v>
      </c>
      <c r="AB118" s="1" t="str">
        <f>IF(S116="A","Admin!B28","Admin!C28")</f>
        <v>Admin!C28</v>
      </c>
      <c r="AC118" s="79">
        <f t="shared" si="130"/>
        <v>-3</v>
      </c>
      <c r="AD118" s="2" t="str">
        <f t="shared" si="131"/>
        <v>S115</v>
      </c>
      <c r="AE118" s="2" t="str">
        <f t="shared" si="129"/>
        <v>AA$114:AA$121</v>
      </c>
    </row>
    <row r="119" spans="2:31" x14ac:dyDescent="0.2">
      <c r="B119" s="37">
        <v>6</v>
      </c>
      <c r="C119" s="68" t="str">
        <f t="shared" ca="1" si="118"/>
        <v/>
      </c>
      <c r="D119" s="68" t="str">
        <f t="shared" si="125"/>
        <v/>
      </c>
      <c r="E119" s="38"/>
      <c r="F119" s="54" t="s">
        <v>98</v>
      </c>
      <c r="G119" s="49"/>
      <c r="H119" s="49"/>
      <c r="I119" s="61" t="str">
        <f t="shared" si="119"/>
        <v/>
      </c>
      <c r="J119" s="62" t="str">
        <f t="shared" si="119"/>
        <v/>
      </c>
      <c r="K119" s="62" t="str">
        <f t="shared" si="119"/>
        <v/>
      </c>
      <c r="L119" s="62" t="str">
        <f t="shared" si="119"/>
        <v/>
      </c>
      <c r="M119" s="62" t="str">
        <f t="shared" si="119"/>
        <v/>
      </c>
      <c r="N119" s="63" t="str">
        <f t="shared" si="119"/>
        <v/>
      </c>
      <c r="O119" s="61" t="str">
        <f t="shared" si="119"/>
        <v/>
      </c>
      <c r="P119" s="63" t="str">
        <f t="shared" si="119"/>
        <v/>
      </c>
      <c r="Q119" s="2"/>
      <c r="R119" s="2"/>
      <c r="S119" s="42"/>
      <c r="T119" s="42" t="str">
        <f t="shared" ca="1" si="120"/>
        <v>Error</v>
      </c>
      <c r="U119" s="42">
        <f t="shared" ca="1" si="121"/>
        <v>2</v>
      </c>
      <c r="V119" s="41" t="e">
        <f t="shared" ca="1" si="126"/>
        <v>#N/A</v>
      </c>
      <c r="W119" s="42" t="e">
        <f t="shared" si="122"/>
        <v>#N/A</v>
      </c>
      <c r="X119" s="42">
        <f t="shared" ca="1" si="127"/>
        <v>8</v>
      </c>
      <c r="Y119" s="35" t="e">
        <f t="shared" si="123"/>
        <v>#N/A</v>
      </c>
      <c r="Z119" s="1" t="str">
        <f t="shared" si="128"/>
        <v/>
      </c>
      <c r="AA119" s="1" t="e">
        <f t="shared" si="124"/>
        <v>#N/A</v>
      </c>
      <c r="AB119" s="1" t="str">
        <f>IF(S116="A","Admin!B29","Admin!C29")</f>
        <v>Admin!C29</v>
      </c>
      <c r="AC119" s="79">
        <f t="shared" si="130"/>
        <v>-4</v>
      </c>
      <c r="AD119" s="2" t="str">
        <f t="shared" si="131"/>
        <v>S115</v>
      </c>
      <c r="AE119" s="2" t="str">
        <f t="shared" si="129"/>
        <v>AA$114:AA$121</v>
      </c>
    </row>
    <row r="120" spans="2:31" hidden="1" x14ac:dyDescent="0.2">
      <c r="B120" s="71">
        <v>7</v>
      </c>
      <c r="C120" s="72" t="str">
        <f t="shared" ca="1" si="118"/>
        <v/>
      </c>
      <c r="D120" s="72" t="str">
        <f t="shared" si="125"/>
        <v/>
      </c>
      <c r="E120" s="73"/>
      <c r="F120" s="74" t="s">
        <v>98</v>
      </c>
      <c r="G120" s="49"/>
      <c r="H120" s="49"/>
      <c r="I120" s="226" t="str">
        <f t="shared" si="119"/>
        <v/>
      </c>
      <c r="J120" s="227" t="str">
        <f t="shared" si="119"/>
        <v/>
      </c>
      <c r="K120" s="227" t="str">
        <f t="shared" si="119"/>
        <v/>
      </c>
      <c r="L120" s="227" t="str">
        <f t="shared" si="119"/>
        <v/>
      </c>
      <c r="M120" s="227" t="str">
        <f t="shared" si="119"/>
        <v/>
      </c>
      <c r="N120" s="227" t="str">
        <f t="shared" si="119"/>
        <v/>
      </c>
      <c r="O120" s="227" t="str">
        <f t="shared" si="119"/>
        <v/>
      </c>
      <c r="P120" s="228" t="str">
        <f t="shared" si="119"/>
        <v/>
      </c>
      <c r="Q120" s="2"/>
      <c r="R120" s="2"/>
      <c r="S120" s="42"/>
      <c r="T120" s="42" t="str">
        <f t="shared" ca="1" si="120"/>
        <v>Error</v>
      </c>
      <c r="U120" s="42">
        <f t="shared" ca="1" si="121"/>
        <v>1</v>
      </c>
      <c r="V120" s="41" t="e">
        <f t="shared" ca="1" si="126"/>
        <v>#N/A</v>
      </c>
      <c r="W120" s="42" t="e">
        <f t="shared" si="122"/>
        <v>#N/A</v>
      </c>
      <c r="X120" s="42">
        <f t="shared" ca="1" si="127"/>
        <v>8</v>
      </c>
      <c r="Y120" s="35" t="e">
        <f t="shared" si="123"/>
        <v>#N/A</v>
      </c>
      <c r="Z120" s="1" t="str">
        <f t="shared" si="128"/>
        <v/>
      </c>
      <c r="AA120" s="1" t="e">
        <f t="shared" si="124"/>
        <v>#N/A</v>
      </c>
      <c r="AB120" s="1" t="str">
        <f>IF(S116="A","Admin!B30","Admin!C30")</f>
        <v>Admin!C30</v>
      </c>
      <c r="AC120" s="79">
        <f t="shared" si="130"/>
        <v>-5</v>
      </c>
      <c r="AD120" s="2" t="str">
        <f t="shared" si="131"/>
        <v>S115</v>
      </c>
      <c r="AE120" s="2" t="str">
        <f t="shared" si="129"/>
        <v>AA$114:AA$121</v>
      </c>
    </row>
    <row r="121" spans="2:31" hidden="1" x14ac:dyDescent="0.2">
      <c r="B121" s="37">
        <v>8</v>
      </c>
      <c r="C121" s="68" t="str">
        <f t="shared" ca="1" si="118"/>
        <v/>
      </c>
      <c r="D121" s="68" t="str">
        <f t="shared" si="125"/>
        <v/>
      </c>
      <c r="E121" s="38"/>
      <c r="F121" s="54" t="s">
        <v>98</v>
      </c>
      <c r="G121" s="49"/>
      <c r="H121" s="49"/>
      <c r="I121" s="61" t="str">
        <f t="shared" si="119"/>
        <v/>
      </c>
      <c r="J121" s="62" t="str">
        <f t="shared" si="119"/>
        <v/>
      </c>
      <c r="K121" s="62" t="str">
        <f t="shared" si="119"/>
        <v/>
      </c>
      <c r="L121" s="62" t="str">
        <f t="shared" si="119"/>
        <v/>
      </c>
      <c r="M121" s="62" t="str">
        <f t="shared" si="119"/>
        <v/>
      </c>
      <c r="N121" s="62" t="str">
        <f t="shared" si="119"/>
        <v/>
      </c>
      <c r="O121" s="62" t="str">
        <f t="shared" si="119"/>
        <v/>
      </c>
      <c r="P121" s="63" t="str">
        <f t="shared" si="119"/>
        <v/>
      </c>
      <c r="Q121" s="2"/>
      <c r="R121" s="2"/>
      <c r="S121" s="42"/>
      <c r="T121" s="42" t="str">
        <f t="shared" ca="1" si="120"/>
        <v>Error</v>
      </c>
      <c r="U121" s="42">
        <f t="shared" ca="1" si="121"/>
        <v>0</v>
      </c>
      <c r="V121" s="41" t="e">
        <f t="shared" ca="1" si="126"/>
        <v>#N/A</v>
      </c>
      <c r="W121" s="42" t="e">
        <f t="shared" si="122"/>
        <v>#N/A</v>
      </c>
      <c r="X121" s="42">
        <f t="shared" ca="1" si="127"/>
        <v>8</v>
      </c>
      <c r="Y121" s="35" t="e">
        <f t="shared" si="123"/>
        <v>#N/A</v>
      </c>
      <c r="Z121" s="1" t="str">
        <f t="shared" si="128"/>
        <v/>
      </c>
      <c r="AA121" s="1" t="e">
        <f t="shared" si="124"/>
        <v>#N/A</v>
      </c>
      <c r="AB121" s="1" t="str">
        <f>IF(S116="A","Admin!B31","Admin!C31")</f>
        <v>Admin!C31</v>
      </c>
      <c r="AC121" s="79">
        <f t="shared" si="130"/>
        <v>-6</v>
      </c>
      <c r="AD121" s="2" t="str">
        <f t="shared" si="131"/>
        <v>S115</v>
      </c>
      <c r="AE121" s="2" t="str">
        <f t="shared" si="129"/>
        <v>AA$114:AA$121</v>
      </c>
    </row>
    <row r="124" spans="2:31" s="2" customFormat="1" x14ac:dyDescent="0.2">
      <c r="B124" s="32" t="str">
        <f ca="1">S126 &amp; " " &amp; S128 &amp; " string  (" &amp; S$3 &amp;")"</f>
        <v>1500m A string  (Men)</v>
      </c>
      <c r="D124" s="87" t="s">
        <v>94</v>
      </c>
      <c r="E124" s="52"/>
      <c r="F124" s="29" t="s">
        <v>72</v>
      </c>
      <c r="H124" s="47"/>
      <c r="I124" s="29"/>
    </row>
    <row r="125" spans="2:31" x14ac:dyDescent="0.2">
      <c r="B125" s="75" t="s">
        <v>26</v>
      </c>
      <c r="C125" s="76" t="s">
        <v>23</v>
      </c>
      <c r="D125" s="76" t="s">
        <v>70</v>
      </c>
      <c r="E125" s="77" t="s">
        <v>24</v>
      </c>
      <c r="F125" s="78" t="s">
        <v>27</v>
      </c>
      <c r="G125" s="48"/>
      <c r="H125" s="48"/>
      <c r="I125" s="70" t="str">
        <f>I$3</f>
        <v>Bromsgrove &amp; Redditch AC</v>
      </c>
      <c r="J125" s="70" t="str">
        <f t="shared" ref="J125:P125" si="132">J$3</f>
        <v>Burton AC</v>
      </c>
      <c r="K125" s="70" t="str">
        <f t="shared" si="132"/>
        <v>Kidderminster &amp; Stourport AC</v>
      </c>
      <c r="L125" s="70" t="str">
        <f t="shared" si="132"/>
        <v>Newport Harriers</v>
      </c>
      <c r="M125" s="70" t="str">
        <f t="shared" si="132"/>
        <v>Royal Sutton Coldfield</v>
      </c>
      <c r="N125" s="70" t="str">
        <f t="shared" si="132"/>
        <v>Solihull &amp; Small Heath AC</v>
      </c>
      <c r="O125" s="70" t="str">
        <f t="shared" si="132"/>
        <v>Stratford on Avon AC</v>
      </c>
      <c r="P125" s="70" t="str">
        <f t="shared" si="132"/>
        <v>Team8</v>
      </c>
      <c r="S125" s="40">
        <v>41</v>
      </c>
      <c r="T125" s="41"/>
      <c r="U125" s="42" t="s">
        <v>81</v>
      </c>
      <c r="V125" s="41"/>
      <c r="W125" s="42"/>
      <c r="X125" s="42" t="s">
        <v>82</v>
      </c>
      <c r="Y125" s="41" t="s">
        <v>83</v>
      </c>
      <c r="Z125" s="1" t="s">
        <v>84</v>
      </c>
    </row>
    <row r="126" spans="2:31" x14ac:dyDescent="0.2">
      <c r="B126" s="222">
        <v>1</v>
      </c>
      <c r="C126" s="223" t="str">
        <f t="shared" ref="C126:C133" ca="1" si="133">IF(ISNA(V126),"",V126)</f>
        <v/>
      </c>
      <c r="D126" s="223" t="str">
        <f>IF(ISNA(Y126),"",Y126)</f>
        <v/>
      </c>
      <c r="E126" s="224"/>
      <c r="F126" s="225" t="s">
        <v>98</v>
      </c>
      <c r="G126" s="49"/>
      <c r="H126" s="49"/>
      <c r="I126" s="55" t="str">
        <f>IF($Z126=I$3,$T126,"")</f>
        <v/>
      </c>
      <c r="J126" s="56" t="str">
        <f t="shared" ref="I126:P133" si="134">IF($Z126=J$3,$T126,"")</f>
        <v/>
      </c>
      <c r="K126" s="56" t="str">
        <f t="shared" si="134"/>
        <v/>
      </c>
      <c r="L126" s="56" t="str">
        <f t="shared" si="134"/>
        <v/>
      </c>
      <c r="M126" s="56" t="str">
        <f t="shared" si="134"/>
        <v/>
      </c>
      <c r="N126" s="57" t="str">
        <f t="shared" si="134"/>
        <v/>
      </c>
      <c r="O126" s="55" t="str">
        <f t="shared" si="134"/>
        <v/>
      </c>
      <c r="P126" s="57" t="str">
        <f t="shared" si="134"/>
        <v/>
      </c>
      <c r="Q126" s="2"/>
      <c r="R126" s="2"/>
      <c r="S126" s="42" t="str">
        <f ca="1">VLOOKUP(S125,INDIRECT($S$5),2,FALSE)</f>
        <v>1500m</v>
      </c>
      <c r="T126" s="42" t="str">
        <f t="shared" ref="T126:T133" ca="1" si="135">IF(X126&gt;1,"Error",U126)</f>
        <v>Error</v>
      </c>
      <c r="U126" s="42">
        <f t="shared" ref="U126:U133" ca="1" si="136">IF(AND(E126&lt;&gt;"",LEFT(F126,1)="d"),0,INDIRECT(AB126))</f>
        <v>10</v>
      </c>
      <c r="V126" s="41" t="e">
        <f ca="1">HLOOKUP(E126,INDIRECT($S$4),INDIRECT(AD126),FALSE)</f>
        <v>#N/A</v>
      </c>
      <c r="W126" s="42" t="e">
        <f t="shared" ref="W126:W133" si="137">CONCATENATE("=",AA126)</f>
        <v>#N/A</v>
      </c>
      <c r="X126" s="42">
        <f ca="1">COUNTIF(INDIRECT(AE126),W126)</f>
        <v>8</v>
      </c>
      <c r="Y126" s="35" t="e">
        <f t="shared" ref="Y126:Y133" si="138">VLOOKUP(E126,TeamID,2,FALSE)</f>
        <v>#N/A</v>
      </c>
      <c r="Z126" s="1" t="str">
        <f>IF(ISNA(Y126),"",Y126)</f>
        <v/>
      </c>
      <c r="AA126" s="1" t="e">
        <f t="shared" ref="AA126:AA133" si="139">HLOOKUP(E126,$I$24:$X$25, 2, FALSE)</f>
        <v>#N/A</v>
      </c>
      <c r="AB126" s="1" t="str">
        <f>IF(S128="A","Admin!B24","Admin!C24")</f>
        <v>Admin!B24</v>
      </c>
      <c r="AC126" s="79">
        <v>1</v>
      </c>
      <c r="AD126" s="2" t="str">
        <f>"S" &amp; ROW(AB126)+AC126</f>
        <v>S127</v>
      </c>
      <c r="AE126" s="2" t="str">
        <f>"AA$"&amp;ROW(AD126)+AC126-1&amp;":AA$"&amp;ROW(AD126)+AC126+6</f>
        <v>AA$126:AA$133</v>
      </c>
    </row>
    <row r="127" spans="2:31" x14ac:dyDescent="0.2">
      <c r="B127" s="34">
        <v>2</v>
      </c>
      <c r="C127" s="67" t="str">
        <f t="shared" ca="1" si="133"/>
        <v/>
      </c>
      <c r="D127" s="67" t="str">
        <f t="shared" ref="D127:D133" si="140">IF(ISNA(Y127),"",Y127)</f>
        <v/>
      </c>
      <c r="E127" s="36"/>
      <c r="F127" s="53" t="s">
        <v>98</v>
      </c>
      <c r="G127" s="49"/>
      <c r="H127" s="49"/>
      <c r="I127" s="58" t="str">
        <f t="shared" si="134"/>
        <v/>
      </c>
      <c r="J127" s="59" t="str">
        <f t="shared" si="134"/>
        <v/>
      </c>
      <c r="K127" s="59" t="str">
        <f t="shared" si="134"/>
        <v/>
      </c>
      <c r="L127" s="59" t="str">
        <f t="shared" si="134"/>
        <v/>
      </c>
      <c r="M127" s="59" t="str">
        <f t="shared" si="134"/>
        <v/>
      </c>
      <c r="N127" s="60" t="str">
        <f t="shared" si="134"/>
        <v/>
      </c>
      <c r="O127" s="58" t="str">
        <f t="shared" si="134"/>
        <v/>
      </c>
      <c r="P127" s="60" t="str">
        <f t="shared" si="134"/>
        <v/>
      </c>
      <c r="Q127" s="2"/>
      <c r="R127" s="2"/>
      <c r="S127" s="42">
        <f>S125-$S$7</f>
        <v>9</v>
      </c>
      <c r="T127" s="42" t="str">
        <f t="shared" ca="1" si="135"/>
        <v>Error</v>
      </c>
      <c r="U127" s="42">
        <f t="shared" ca="1" si="136"/>
        <v>8</v>
      </c>
      <c r="V127" s="41" t="e">
        <f t="shared" ref="V127:V133" ca="1" si="141">HLOOKUP(E127,INDIRECT($S$4),INDIRECT(AD127),FALSE)</f>
        <v>#N/A</v>
      </c>
      <c r="W127" s="42" t="e">
        <f t="shared" si="137"/>
        <v>#N/A</v>
      </c>
      <c r="X127" s="42">
        <f t="shared" ref="X127:X133" ca="1" si="142">COUNTIF(INDIRECT(AE127),W127)</f>
        <v>8</v>
      </c>
      <c r="Y127" s="35" t="e">
        <f t="shared" si="138"/>
        <v>#N/A</v>
      </c>
      <c r="Z127" s="1" t="str">
        <f t="shared" ref="Z127:Z133" si="143">IF(ISNA(Y127),"",Y127)</f>
        <v/>
      </c>
      <c r="AA127" s="1" t="e">
        <f t="shared" si="139"/>
        <v>#N/A</v>
      </c>
      <c r="AB127" s="1" t="str">
        <f>IF(S128="A","Admin!B25","Admin!C25")</f>
        <v>Admin!B25</v>
      </c>
      <c r="AC127" s="79">
        <f>AC126-1</f>
        <v>0</v>
      </c>
      <c r="AD127" s="2" t="str">
        <f>"S" &amp; ROW(AB127)+AC127</f>
        <v>S127</v>
      </c>
      <c r="AE127" s="2" t="str">
        <f t="shared" ref="AE127:AE133" si="144">"AA$"&amp;ROW(AD127)+AC127-1&amp;":AA$"&amp;ROW(AD127)+AC127+6</f>
        <v>AA$126:AA$133</v>
      </c>
    </row>
    <row r="128" spans="2:31" x14ac:dyDescent="0.2">
      <c r="B128" s="34">
        <v>3</v>
      </c>
      <c r="C128" s="67" t="str">
        <f t="shared" ca="1" si="133"/>
        <v/>
      </c>
      <c r="D128" s="67" t="str">
        <f t="shared" si="140"/>
        <v/>
      </c>
      <c r="E128" s="36"/>
      <c r="F128" s="53" t="s">
        <v>98</v>
      </c>
      <c r="G128" s="49"/>
      <c r="H128" s="49"/>
      <c r="I128" s="58" t="str">
        <f t="shared" si="134"/>
        <v/>
      </c>
      <c r="J128" s="59" t="str">
        <f t="shared" si="134"/>
        <v/>
      </c>
      <c r="K128" s="59" t="str">
        <f t="shared" si="134"/>
        <v/>
      </c>
      <c r="L128" s="59" t="str">
        <f t="shared" si="134"/>
        <v/>
      </c>
      <c r="M128" s="59" t="str">
        <f t="shared" si="134"/>
        <v/>
      </c>
      <c r="N128" s="60" t="str">
        <f t="shared" si="134"/>
        <v/>
      </c>
      <c r="O128" s="58" t="str">
        <f t="shared" si="134"/>
        <v/>
      </c>
      <c r="P128" s="60" t="str">
        <f t="shared" si="134"/>
        <v/>
      </c>
      <c r="Q128" s="2"/>
      <c r="R128" s="2"/>
      <c r="S128" s="81" t="s">
        <v>44</v>
      </c>
      <c r="T128" s="42" t="str">
        <f t="shared" ca="1" si="135"/>
        <v>Error</v>
      </c>
      <c r="U128" s="42">
        <f t="shared" ca="1" si="136"/>
        <v>7</v>
      </c>
      <c r="V128" s="41" t="e">
        <f t="shared" ca="1" si="141"/>
        <v>#N/A</v>
      </c>
      <c r="W128" s="42" t="e">
        <f t="shared" si="137"/>
        <v>#N/A</v>
      </c>
      <c r="X128" s="42">
        <f t="shared" ca="1" si="142"/>
        <v>8</v>
      </c>
      <c r="Y128" s="35" t="e">
        <f t="shared" si="138"/>
        <v>#N/A</v>
      </c>
      <c r="Z128" s="1" t="str">
        <f t="shared" si="143"/>
        <v/>
      </c>
      <c r="AA128" s="1" t="e">
        <f t="shared" si="139"/>
        <v>#N/A</v>
      </c>
      <c r="AB128" s="1" t="str">
        <f>IF(S128="A","Admin!B26","Admin!C26")</f>
        <v>Admin!B26</v>
      </c>
      <c r="AC128" s="79">
        <f t="shared" ref="AC128:AC133" si="145">AC127-1</f>
        <v>-1</v>
      </c>
      <c r="AD128" s="2" t="str">
        <f t="shared" ref="AD128:AD133" si="146">"S" &amp; ROW(AB128)+AC128</f>
        <v>S127</v>
      </c>
      <c r="AE128" s="2" t="str">
        <f t="shared" si="144"/>
        <v>AA$126:AA$133</v>
      </c>
    </row>
    <row r="129" spans="2:31" x14ac:dyDescent="0.2">
      <c r="B129" s="34">
        <v>4</v>
      </c>
      <c r="C129" s="67" t="str">
        <f t="shared" ca="1" si="133"/>
        <v/>
      </c>
      <c r="D129" s="67" t="str">
        <f t="shared" si="140"/>
        <v/>
      </c>
      <c r="E129" s="36"/>
      <c r="F129" s="53" t="s">
        <v>98</v>
      </c>
      <c r="G129" s="49"/>
      <c r="H129" s="49"/>
      <c r="I129" s="58" t="str">
        <f t="shared" si="134"/>
        <v/>
      </c>
      <c r="J129" s="59" t="str">
        <f t="shared" si="134"/>
        <v/>
      </c>
      <c r="K129" s="59" t="str">
        <f t="shared" si="134"/>
        <v/>
      </c>
      <c r="L129" s="59" t="str">
        <f t="shared" si="134"/>
        <v/>
      </c>
      <c r="M129" s="59" t="str">
        <f t="shared" si="134"/>
        <v/>
      </c>
      <c r="N129" s="60" t="str">
        <f t="shared" si="134"/>
        <v/>
      </c>
      <c r="O129" s="58" t="str">
        <f t="shared" si="134"/>
        <v/>
      </c>
      <c r="P129" s="60" t="str">
        <f t="shared" si="134"/>
        <v/>
      </c>
      <c r="Q129" s="2"/>
      <c r="R129" s="2"/>
      <c r="S129" s="80" t="s">
        <v>85</v>
      </c>
      <c r="T129" s="42" t="str">
        <f t="shared" ca="1" si="135"/>
        <v>Error</v>
      </c>
      <c r="U129" s="42">
        <f t="shared" ca="1" si="136"/>
        <v>6</v>
      </c>
      <c r="V129" s="41" t="e">
        <f t="shared" ca="1" si="141"/>
        <v>#N/A</v>
      </c>
      <c r="W129" s="42" t="e">
        <f t="shared" si="137"/>
        <v>#N/A</v>
      </c>
      <c r="X129" s="42">
        <f t="shared" ca="1" si="142"/>
        <v>8</v>
      </c>
      <c r="Y129" s="35" t="e">
        <f t="shared" si="138"/>
        <v>#N/A</v>
      </c>
      <c r="Z129" s="1" t="str">
        <f t="shared" si="143"/>
        <v/>
      </c>
      <c r="AA129" s="1" t="e">
        <f t="shared" si="139"/>
        <v>#N/A</v>
      </c>
      <c r="AB129" s="1" t="str">
        <f>IF(S128="A","Admin!B27","Admin!C27")</f>
        <v>Admin!B27</v>
      </c>
      <c r="AC129" s="79">
        <f t="shared" si="145"/>
        <v>-2</v>
      </c>
      <c r="AD129" s="2" t="str">
        <f t="shared" si="146"/>
        <v>S127</v>
      </c>
      <c r="AE129" s="2" t="str">
        <f t="shared" si="144"/>
        <v>AA$126:AA$133</v>
      </c>
    </row>
    <row r="130" spans="2:31" x14ac:dyDescent="0.2">
      <c r="B130" s="34">
        <v>5</v>
      </c>
      <c r="C130" s="67" t="str">
        <f t="shared" ca="1" si="133"/>
        <v/>
      </c>
      <c r="D130" s="67" t="str">
        <f t="shared" si="140"/>
        <v/>
      </c>
      <c r="E130" s="36"/>
      <c r="F130" s="53" t="s">
        <v>98</v>
      </c>
      <c r="G130" s="49"/>
      <c r="H130" s="49"/>
      <c r="I130" s="58" t="str">
        <f t="shared" si="134"/>
        <v/>
      </c>
      <c r="J130" s="59" t="str">
        <f t="shared" si="134"/>
        <v/>
      </c>
      <c r="K130" s="59" t="str">
        <f t="shared" si="134"/>
        <v/>
      </c>
      <c r="L130" s="59" t="str">
        <f t="shared" si="134"/>
        <v/>
      </c>
      <c r="M130" s="59" t="str">
        <f t="shared" si="134"/>
        <v/>
      </c>
      <c r="N130" s="60" t="str">
        <f t="shared" si="134"/>
        <v/>
      </c>
      <c r="O130" s="58" t="str">
        <f t="shared" si="134"/>
        <v/>
      </c>
      <c r="P130" s="60" t="str">
        <f t="shared" si="134"/>
        <v/>
      </c>
      <c r="Q130" s="2"/>
      <c r="R130" s="2"/>
      <c r="S130" s="42"/>
      <c r="T130" s="42" t="str">
        <f t="shared" ca="1" si="135"/>
        <v>Error</v>
      </c>
      <c r="U130" s="42">
        <f t="shared" ca="1" si="136"/>
        <v>5</v>
      </c>
      <c r="V130" s="41" t="e">
        <f t="shared" ca="1" si="141"/>
        <v>#N/A</v>
      </c>
      <c r="W130" s="42" t="e">
        <f t="shared" si="137"/>
        <v>#N/A</v>
      </c>
      <c r="X130" s="42">
        <f t="shared" ca="1" si="142"/>
        <v>8</v>
      </c>
      <c r="Y130" s="35" t="e">
        <f t="shared" si="138"/>
        <v>#N/A</v>
      </c>
      <c r="Z130" s="1" t="str">
        <f t="shared" si="143"/>
        <v/>
      </c>
      <c r="AA130" s="1" t="e">
        <f t="shared" si="139"/>
        <v>#N/A</v>
      </c>
      <c r="AB130" s="1" t="str">
        <f>IF(S128="A","Admin!B28","Admin!C28")</f>
        <v>Admin!B28</v>
      </c>
      <c r="AC130" s="79">
        <f t="shared" si="145"/>
        <v>-3</v>
      </c>
      <c r="AD130" s="2" t="str">
        <f t="shared" si="146"/>
        <v>S127</v>
      </c>
      <c r="AE130" s="2" t="str">
        <f t="shared" si="144"/>
        <v>AA$126:AA$133</v>
      </c>
    </row>
    <row r="131" spans="2:31" x14ac:dyDescent="0.2">
      <c r="B131" s="37">
        <v>6</v>
      </c>
      <c r="C131" s="68" t="str">
        <f t="shared" ca="1" si="133"/>
        <v/>
      </c>
      <c r="D131" s="68" t="str">
        <f t="shared" si="140"/>
        <v/>
      </c>
      <c r="E131" s="38"/>
      <c r="F131" s="54" t="s">
        <v>98</v>
      </c>
      <c r="G131" s="49"/>
      <c r="H131" s="49"/>
      <c r="I131" s="61" t="str">
        <f t="shared" si="134"/>
        <v/>
      </c>
      <c r="J131" s="62" t="str">
        <f t="shared" si="134"/>
        <v/>
      </c>
      <c r="K131" s="62" t="str">
        <f t="shared" si="134"/>
        <v/>
      </c>
      <c r="L131" s="62" t="str">
        <f t="shared" si="134"/>
        <v/>
      </c>
      <c r="M131" s="62" t="str">
        <f t="shared" si="134"/>
        <v/>
      </c>
      <c r="N131" s="63" t="str">
        <f t="shared" si="134"/>
        <v/>
      </c>
      <c r="O131" s="61" t="str">
        <f t="shared" si="134"/>
        <v/>
      </c>
      <c r="P131" s="63" t="str">
        <f t="shared" si="134"/>
        <v/>
      </c>
      <c r="Q131" s="2"/>
      <c r="R131" s="2"/>
      <c r="S131" s="42"/>
      <c r="T131" s="42" t="str">
        <f t="shared" ca="1" si="135"/>
        <v>Error</v>
      </c>
      <c r="U131" s="42">
        <f t="shared" ca="1" si="136"/>
        <v>4</v>
      </c>
      <c r="V131" s="41" t="e">
        <f t="shared" ca="1" si="141"/>
        <v>#N/A</v>
      </c>
      <c r="W131" s="42" t="e">
        <f t="shared" si="137"/>
        <v>#N/A</v>
      </c>
      <c r="X131" s="42">
        <f t="shared" ca="1" si="142"/>
        <v>8</v>
      </c>
      <c r="Y131" s="35" t="e">
        <f t="shared" si="138"/>
        <v>#N/A</v>
      </c>
      <c r="Z131" s="1" t="str">
        <f t="shared" si="143"/>
        <v/>
      </c>
      <c r="AA131" s="1" t="e">
        <f t="shared" si="139"/>
        <v>#N/A</v>
      </c>
      <c r="AB131" s="1" t="str">
        <f>IF(S128="A","Admin!B29","Admin!C29")</f>
        <v>Admin!B29</v>
      </c>
      <c r="AC131" s="79">
        <f t="shared" si="145"/>
        <v>-4</v>
      </c>
      <c r="AD131" s="2" t="str">
        <f t="shared" si="146"/>
        <v>S127</v>
      </c>
      <c r="AE131" s="2" t="str">
        <f t="shared" si="144"/>
        <v>AA$126:AA$133</v>
      </c>
    </row>
    <row r="132" spans="2:31" hidden="1" x14ac:dyDescent="0.2">
      <c r="B132" s="71">
        <v>7</v>
      </c>
      <c r="C132" s="72" t="str">
        <f t="shared" ca="1" si="133"/>
        <v/>
      </c>
      <c r="D132" s="72" t="str">
        <f t="shared" si="140"/>
        <v/>
      </c>
      <c r="E132" s="73"/>
      <c r="F132" s="74" t="s">
        <v>98</v>
      </c>
      <c r="G132" s="49"/>
      <c r="H132" s="49"/>
      <c r="I132" s="226" t="str">
        <f t="shared" si="134"/>
        <v/>
      </c>
      <c r="J132" s="227" t="str">
        <f t="shared" si="134"/>
        <v/>
      </c>
      <c r="K132" s="227" t="str">
        <f t="shared" si="134"/>
        <v/>
      </c>
      <c r="L132" s="227" t="str">
        <f t="shared" si="134"/>
        <v/>
      </c>
      <c r="M132" s="227" t="str">
        <f t="shared" si="134"/>
        <v/>
      </c>
      <c r="N132" s="227" t="str">
        <f t="shared" si="134"/>
        <v/>
      </c>
      <c r="O132" s="227" t="str">
        <f t="shared" si="134"/>
        <v/>
      </c>
      <c r="P132" s="228" t="str">
        <f t="shared" si="134"/>
        <v/>
      </c>
      <c r="Q132" s="2"/>
      <c r="R132" s="2"/>
      <c r="S132" s="42"/>
      <c r="T132" s="42" t="str">
        <f t="shared" ca="1" si="135"/>
        <v>Error</v>
      </c>
      <c r="U132" s="42">
        <f t="shared" ca="1" si="136"/>
        <v>3</v>
      </c>
      <c r="V132" s="41" t="e">
        <f t="shared" ca="1" si="141"/>
        <v>#N/A</v>
      </c>
      <c r="W132" s="42" t="e">
        <f t="shared" si="137"/>
        <v>#N/A</v>
      </c>
      <c r="X132" s="42">
        <f t="shared" ca="1" si="142"/>
        <v>8</v>
      </c>
      <c r="Y132" s="35" t="e">
        <f t="shared" si="138"/>
        <v>#N/A</v>
      </c>
      <c r="Z132" s="1" t="str">
        <f t="shared" si="143"/>
        <v/>
      </c>
      <c r="AA132" s="1" t="e">
        <f t="shared" si="139"/>
        <v>#N/A</v>
      </c>
      <c r="AB132" s="1" t="str">
        <f>IF(S128="A","Admin!B30","Admin!C30")</f>
        <v>Admin!B30</v>
      </c>
      <c r="AC132" s="79">
        <f t="shared" si="145"/>
        <v>-5</v>
      </c>
      <c r="AD132" s="2" t="str">
        <f t="shared" si="146"/>
        <v>S127</v>
      </c>
      <c r="AE132" s="2" t="str">
        <f t="shared" si="144"/>
        <v>AA$126:AA$133</v>
      </c>
    </row>
    <row r="133" spans="2:31" hidden="1" x14ac:dyDescent="0.2">
      <c r="B133" s="37">
        <v>8</v>
      </c>
      <c r="C133" s="68" t="str">
        <f t="shared" ca="1" si="133"/>
        <v/>
      </c>
      <c r="D133" s="68" t="str">
        <f t="shared" si="140"/>
        <v/>
      </c>
      <c r="E133" s="38"/>
      <c r="F133" s="54" t="s">
        <v>98</v>
      </c>
      <c r="G133" s="49"/>
      <c r="H133" s="49"/>
      <c r="I133" s="61" t="str">
        <f t="shared" si="134"/>
        <v/>
      </c>
      <c r="J133" s="62" t="str">
        <f t="shared" si="134"/>
        <v/>
      </c>
      <c r="K133" s="62" t="str">
        <f t="shared" si="134"/>
        <v/>
      </c>
      <c r="L133" s="62" t="str">
        <f t="shared" si="134"/>
        <v/>
      </c>
      <c r="M133" s="62" t="str">
        <f t="shared" si="134"/>
        <v/>
      </c>
      <c r="N133" s="62" t="str">
        <f t="shared" si="134"/>
        <v/>
      </c>
      <c r="O133" s="62" t="str">
        <f t="shared" si="134"/>
        <v/>
      </c>
      <c r="P133" s="63" t="str">
        <f t="shared" si="134"/>
        <v/>
      </c>
      <c r="Q133" s="2"/>
      <c r="R133" s="2"/>
      <c r="S133" s="42"/>
      <c r="T133" s="42" t="str">
        <f t="shared" ca="1" si="135"/>
        <v>Error</v>
      </c>
      <c r="U133" s="42">
        <f t="shared" ca="1" si="136"/>
        <v>0</v>
      </c>
      <c r="V133" s="41" t="e">
        <f t="shared" ca="1" si="141"/>
        <v>#N/A</v>
      </c>
      <c r="W133" s="42" t="e">
        <f t="shared" si="137"/>
        <v>#N/A</v>
      </c>
      <c r="X133" s="42">
        <f t="shared" ca="1" si="142"/>
        <v>8</v>
      </c>
      <c r="Y133" s="35" t="e">
        <f t="shared" si="138"/>
        <v>#N/A</v>
      </c>
      <c r="Z133" s="1" t="str">
        <f t="shared" si="143"/>
        <v/>
      </c>
      <c r="AA133" s="1" t="e">
        <f t="shared" si="139"/>
        <v>#N/A</v>
      </c>
      <c r="AB133" s="1" t="str">
        <f>IF(S128="A","Admin!B31","Admin!C31")</f>
        <v>Admin!B31</v>
      </c>
      <c r="AC133" s="79">
        <f t="shared" si="145"/>
        <v>-6</v>
      </c>
      <c r="AD133" s="2" t="str">
        <f t="shared" si="146"/>
        <v>S127</v>
      </c>
      <c r="AE133" s="2" t="str">
        <f t="shared" si="144"/>
        <v>AA$126:AA$133</v>
      </c>
    </row>
    <row r="134" spans="2:31" ht="12" customHeight="1" x14ac:dyDescent="0.2">
      <c r="B134" s="50"/>
      <c r="C134" s="48"/>
      <c r="D134" s="48"/>
      <c r="E134" s="50"/>
      <c r="F134" s="49" t="s">
        <v>98</v>
      </c>
      <c r="G134" s="49"/>
      <c r="H134" s="49"/>
      <c r="I134" s="51"/>
      <c r="J134" s="51"/>
      <c r="K134" s="51"/>
      <c r="L134" s="51"/>
      <c r="M134" s="51"/>
      <c r="N134" s="51"/>
      <c r="O134" s="51"/>
      <c r="P134" s="51"/>
      <c r="Q134" s="2"/>
      <c r="R134" s="2"/>
      <c r="S134" s="42"/>
      <c r="T134" s="42"/>
      <c r="U134" s="41"/>
      <c r="V134" s="41"/>
      <c r="W134" s="42"/>
      <c r="X134" s="42"/>
      <c r="Y134" s="41"/>
    </row>
    <row r="135" spans="2:31" ht="12" customHeight="1" x14ac:dyDescent="0.2">
      <c r="B135" s="50"/>
      <c r="C135" s="48"/>
      <c r="D135" s="48"/>
      <c r="E135" s="50"/>
      <c r="F135" s="49"/>
      <c r="G135" s="49"/>
      <c r="H135" s="49"/>
      <c r="I135" s="51"/>
      <c r="J135" s="51"/>
      <c r="K135" s="51"/>
      <c r="L135" s="51"/>
      <c r="M135" s="51"/>
      <c r="N135" s="51"/>
      <c r="O135" s="51"/>
      <c r="P135" s="51"/>
      <c r="Q135" s="2"/>
      <c r="R135" s="2"/>
      <c r="S135" s="42"/>
      <c r="T135" s="42"/>
      <c r="U135" s="41"/>
      <c r="V135" s="41"/>
      <c r="W135" s="42"/>
      <c r="X135" s="42"/>
      <c r="Y135" s="41"/>
    </row>
    <row r="136" spans="2:31" s="2" customFormat="1" x14ac:dyDescent="0.2">
      <c r="B136" s="32" t="str">
        <f ca="1">S138 &amp; " " &amp; S140 &amp; " string  (" &amp; S$3 &amp;")"</f>
        <v>1500m B string  (Men)</v>
      </c>
      <c r="D136" s="87" t="s">
        <v>94</v>
      </c>
      <c r="E136" s="52"/>
      <c r="F136" s="29" t="s">
        <v>72</v>
      </c>
      <c r="H136" s="47"/>
      <c r="I136" s="29"/>
    </row>
    <row r="137" spans="2:31" x14ac:dyDescent="0.2">
      <c r="B137" s="75" t="s">
        <v>26</v>
      </c>
      <c r="C137" s="76" t="s">
        <v>23</v>
      </c>
      <c r="D137" s="76" t="s">
        <v>70</v>
      </c>
      <c r="E137" s="77" t="s">
        <v>24</v>
      </c>
      <c r="F137" s="78" t="s">
        <v>27</v>
      </c>
      <c r="G137" s="48"/>
      <c r="H137" s="48"/>
      <c r="I137" s="70" t="str">
        <f>I$3</f>
        <v>Bromsgrove &amp; Redditch AC</v>
      </c>
      <c r="J137" s="70" t="str">
        <f t="shared" ref="J137:P137" si="147">J$3</f>
        <v>Burton AC</v>
      </c>
      <c r="K137" s="70" t="str">
        <f t="shared" si="147"/>
        <v>Kidderminster &amp; Stourport AC</v>
      </c>
      <c r="L137" s="70" t="str">
        <f t="shared" si="147"/>
        <v>Newport Harriers</v>
      </c>
      <c r="M137" s="70" t="str">
        <f t="shared" si="147"/>
        <v>Royal Sutton Coldfield</v>
      </c>
      <c r="N137" s="70" t="str">
        <f t="shared" si="147"/>
        <v>Solihull &amp; Small Heath AC</v>
      </c>
      <c r="O137" s="70" t="str">
        <f t="shared" si="147"/>
        <v>Stratford on Avon AC</v>
      </c>
      <c r="P137" s="70" t="str">
        <f t="shared" si="147"/>
        <v>Team8</v>
      </c>
      <c r="S137" s="40">
        <v>41</v>
      </c>
      <c r="T137" s="41"/>
      <c r="U137" s="42" t="s">
        <v>81</v>
      </c>
      <c r="V137" s="41"/>
      <c r="W137" s="42"/>
      <c r="X137" s="42" t="s">
        <v>82</v>
      </c>
      <c r="Y137" s="41" t="s">
        <v>83</v>
      </c>
      <c r="Z137" s="1" t="s">
        <v>84</v>
      </c>
    </row>
    <row r="138" spans="2:31" x14ac:dyDescent="0.2">
      <c r="B138" s="222">
        <v>1</v>
      </c>
      <c r="C138" s="223" t="str">
        <f t="shared" ref="C138:C145" ca="1" si="148">IF(ISNA(V138),"",V138)</f>
        <v/>
      </c>
      <c r="D138" s="223" t="str">
        <f>IF(ISNA(Y138),"",Y138)</f>
        <v/>
      </c>
      <c r="E138" s="224"/>
      <c r="F138" s="225" t="s">
        <v>98</v>
      </c>
      <c r="G138" s="49"/>
      <c r="H138" s="49"/>
      <c r="I138" s="55" t="str">
        <f>IF($Z138=I$3,$T138,"")</f>
        <v/>
      </c>
      <c r="J138" s="56" t="str">
        <f t="shared" ref="I138:P145" si="149">IF($Z138=J$3,$T138,"")</f>
        <v/>
      </c>
      <c r="K138" s="56" t="str">
        <f t="shared" si="149"/>
        <v/>
      </c>
      <c r="L138" s="56" t="str">
        <f t="shared" si="149"/>
        <v/>
      </c>
      <c r="M138" s="56" t="str">
        <f t="shared" si="149"/>
        <v/>
      </c>
      <c r="N138" s="57" t="str">
        <f t="shared" si="149"/>
        <v/>
      </c>
      <c r="O138" s="55" t="str">
        <f t="shared" si="149"/>
        <v/>
      </c>
      <c r="P138" s="57" t="str">
        <f t="shared" si="149"/>
        <v/>
      </c>
      <c r="Q138" s="2"/>
      <c r="R138" s="2"/>
      <c r="S138" s="42" t="str">
        <f ca="1">VLOOKUP(S137,INDIRECT($S$5),2,FALSE)</f>
        <v>1500m</v>
      </c>
      <c r="T138" s="42" t="str">
        <f t="shared" ref="T138:T145" ca="1" si="150">IF(X138&gt;1,"Error",U138)</f>
        <v>Error</v>
      </c>
      <c r="U138" s="42">
        <f t="shared" ref="U138:U145" ca="1" si="151">IF(AND(E138&lt;&gt;"",LEFT(F138,1)="d"),0,INDIRECT(AB138))</f>
        <v>8</v>
      </c>
      <c r="V138" s="41" t="e">
        <f ca="1">HLOOKUP(E138,INDIRECT($S$4),INDIRECT(AD138),FALSE)</f>
        <v>#N/A</v>
      </c>
      <c r="W138" s="42" t="e">
        <f t="shared" ref="W138:W145" si="152">CONCATENATE("=",AA138)</f>
        <v>#N/A</v>
      </c>
      <c r="X138" s="42">
        <f ca="1">COUNTIF(INDIRECT(AE138),W138)</f>
        <v>8</v>
      </c>
      <c r="Y138" s="35" t="e">
        <f t="shared" ref="Y138:Y145" si="153">VLOOKUP(E138,TeamID,2,FALSE)</f>
        <v>#N/A</v>
      </c>
      <c r="Z138" s="1" t="str">
        <f>IF(ISNA(Y138),"",Y138)</f>
        <v/>
      </c>
      <c r="AA138" s="1" t="e">
        <f t="shared" ref="AA138:AA145" si="154">HLOOKUP(E138,$I$24:$X$25, 2, FALSE)</f>
        <v>#N/A</v>
      </c>
      <c r="AB138" s="1" t="str">
        <f>IF(S140="A","Admin!B24","Admin!C24")</f>
        <v>Admin!C24</v>
      </c>
      <c r="AC138" s="79">
        <v>1</v>
      </c>
      <c r="AD138" s="2" t="str">
        <f>"S" &amp; ROW(AB138)+AC138</f>
        <v>S139</v>
      </c>
      <c r="AE138" s="2" t="str">
        <f>"AA$"&amp;ROW(AD138)+AC138-1&amp;":AA$"&amp;ROW(AD138)+AC138+6</f>
        <v>AA$138:AA$145</v>
      </c>
    </row>
    <row r="139" spans="2:31" x14ac:dyDescent="0.2">
      <c r="B139" s="34">
        <v>2</v>
      </c>
      <c r="C139" s="67" t="str">
        <f t="shared" ca="1" si="148"/>
        <v/>
      </c>
      <c r="D139" s="67" t="str">
        <f t="shared" ref="D139:D145" si="155">IF(ISNA(Y139),"",Y139)</f>
        <v/>
      </c>
      <c r="E139" s="36"/>
      <c r="F139" s="53" t="s">
        <v>98</v>
      </c>
      <c r="G139" s="49"/>
      <c r="H139" s="49"/>
      <c r="I139" s="58" t="str">
        <f t="shared" si="149"/>
        <v/>
      </c>
      <c r="J139" s="59" t="str">
        <f t="shared" si="149"/>
        <v/>
      </c>
      <c r="K139" s="59" t="str">
        <f t="shared" si="149"/>
        <v/>
      </c>
      <c r="L139" s="59" t="str">
        <f t="shared" si="149"/>
        <v/>
      </c>
      <c r="M139" s="59" t="str">
        <f t="shared" si="149"/>
        <v/>
      </c>
      <c r="N139" s="60" t="str">
        <f t="shared" si="149"/>
        <v/>
      </c>
      <c r="O139" s="58" t="str">
        <f t="shared" si="149"/>
        <v/>
      </c>
      <c r="P139" s="60" t="str">
        <f t="shared" si="149"/>
        <v/>
      </c>
      <c r="Q139" s="2"/>
      <c r="R139" s="2"/>
      <c r="S139" s="42">
        <f>S137-$S$7</f>
        <v>9</v>
      </c>
      <c r="T139" s="42" t="str">
        <f t="shared" ca="1" si="150"/>
        <v>Error</v>
      </c>
      <c r="U139" s="42">
        <f t="shared" ca="1" si="151"/>
        <v>6</v>
      </c>
      <c r="V139" s="41" t="e">
        <f t="shared" ref="V139:V145" ca="1" si="156">HLOOKUP(E139,INDIRECT($S$4),INDIRECT(AD139),FALSE)</f>
        <v>#N/A</v>
      </c>
      <c r="W139" s="42" t="e">
        <f t="shared" si="152"/>
        <v>#N/A</v>
      </c>
      <c r="X139" s="42">
        <f t="shared" ref="X139:X145" ca="1" si="157">COUNTIF(INDIRECT(AE139),W139)</f>
        <v>8</v>
      </c>
      <c r="Y139" s="35" t="e">
        <f t="shared" si="153"/>
        <v>#N/A</v>
      </c>
      <c r="Z139" s="1" t="str">
        <f t="shared" ref="Z139:Z145" si="158">IF(ISNA(Y139),"",Y139)</f>
        <v/>
      </c>
      <c r="AA139" s="1" t="e">
        <f t="shared" si="154"/>
        <v>#N/A</v>
      </c>
      <c r="AB139" s="1" t="str">
        <f>IF(S140="A","Admin!B25","Admin!C25")</f>
        <v>Admin!C25</v>
      </c>
      <c r="AC139" s="79">
        <f>AC138-1</f>
        <v>0</v>
      </c>
      <c r="AD139" s="2" t="str">
        <f>"S" &amp; ROW(AB139)+AC139</f>
        <v>S139</v>
      </c>
      <c r="AE139" s="2" t="str">
        <f t="shared" ref="AE139:AE145" si="159">"AA$"&amp;ROW(AD139)+AC139-1&amp;":AA$"&amp;ROW(AD139)+AC139+6</f>
        <v>AA$138:AA$145</v>
      </c>
    </row>
    <row r="140" spans="2:31" x14ac:dyDescent="0.2">
      <c r="B140" s="34">
        <v>3</v>
      </c>
      <c r="C140" s="67" t="str">
        <f t="shared" ca="1" si="148"/>
        <v/>
      </c>
      <c r="D140" s="67" t="str">
        <f t="shared" si="155"/>
        <v/>
      </c>
      <c r="E140" s="36"/>
      <c r="F140" s="53" t="s">
        <v>98</v>
      </c>
      <c r="G140" s="49"/>
      <c r="H140" s="49"/>
      <c r="I140" s="58" t="str">
        <f t="shared" si="149"/>
        <v/>
      </c>
      <c r="J140" s="59" t="str">
        <f t="shared" si="149"/>
        <v/>
      </c>
      <c r="K140" s="59" t="str">
        <f t="shared" si="149"/>
        <v/>
      </c>
      <c r="L140" s="59" t="str">
        <f t="shared" si="149"/>
        <v/>
      </c>
      <c r="M140" s="59" t="str">
        <f t="shared" si="149"/>
        <v/>
      </c>
      <c r="N140" s="60" t="str">
        <f t="shared" si="149"/>
        <v/>
      </c>
      <c r="O140" s="58" t="str">
        <f t="shared" si="149"/>
        <v/>
      </c>
      <c r="P140" s="60" t="str">
        <f t="shared" si="149"/>
        <v/>
      </c>
      <c r="Q140" s="2"/>
      <c r="R140" s="2"/>
      <c r="S140" s="81" t="s">
        <v>45</v>
      </c>
      <c r="T140" s="42" t="str">
        <f t="shared" ca="1" si="150"/>
        <v>Error</v>
      </c>
      <c r="U140" s="42">
        <f t="shared" ca="1" si="151"/>
        <v>5</v>
      </c>
      <c r="V140" s="41" t="e">
        <f t="shared" ca="1" si="156"/>
        <v>#N/A</v>
      </c>
      <c r="W140" s="42" t="e">
        <f t="shared" si="152"/>
        <v>#N/A</v>
      </c>
      <c r="X140" s="42">
        <f t="shared" ca="1" si="157"/>
        <v>8</v>
      </c>
      <c r="Y140" s="35" t="e">
        <f t="shared" si="153"/>
        <v>#N/A</v>
      </c>
      <c r="Z140" s="1" t="str">
        <f t="shared" si="158"/>
        <v/>
      </c>
      <c r="AA140" s="1" t="e">
        <f t="shared" si="154"/>
        <v>#N/A</v>
      </c>
      <c r="AB140" s="1" t="str">
        <f>IF(S140="A","Admin!B26","Admin!C26")</f>
        <v>Admin!C26</v>
      </c>
      <c r="AC140" s="79">
        <f t="shared" ref="AC140:AC145" si="160">AC139-1</f>
        <v>-1</v>
      </c>
      <c r="AD140" s="2" t="str">
        <f t="shared" ref="AD140:AD145" si="161">"S" &amp; ROW(AB140)+AC140</f>
        <v>S139</v>
      </c>
      <c r="AE140" s="2" t="str">
        <f t="shared" si="159"/>
        <v>AA$138:AA$145</v>
      </c>
    </row>
    <row r="141" spans="2:31" x14ac:dyDescent="0.2">
      <c r="B141" s="34">
        <v>4</v>
      </c>
      <c r="C141" s="67" t="str">
        <f t="shared" ca="1" si="148"/>
        <v/>
      </c>
      <c r="D141" s="67" t="str">
        <f t="shared" si="155"/>
        <v/>
      </c>
      <c r="E141" s="36"/>
      <c r="F141" s="53" t="s">
        <v>98</v>
      </c>
      <c r="G141" s="49"/>
      <c r="H141" s="49"/>
      <c r="I141" s="58" t="str">
        <f t="shared" si="149"/>
        <v/>
      </c>
      <c r="J141" s="59" t="str">
        <f t="shared" si="149"/>
        <v/>
      </c>
      <c r="K141" s="59" t="str">
        <f t="shared" si="149"/>
        <v/>
      </c>
      <c r="L141" s="59" t="str">
        <f t="shared" si="149"/>
        <v/>
      </c>
      <c r="M141" s="59" t="str">
        <f t="shared" si="149"/>
        <v/>
      </c>
      <c r="N141" s="60" t="str">
        <f t="shared" si="149"/>
        <v/>
      </c>
      <c r="O141" s="58" t="str">
        <f t="shared" si="149"/>
        <v/>
      </c>
      <c r="P141" s="60" t="str">
        <f t="shared" si="149"/>
        <v/>
      </c>
      <c r="Q141" s="2"/>
      <c r="R141" s="2"/>
      <c r="S141" s="80" t="s">
        <v>85</v>
      </c>
      <c r="T141" s="42" t="str">
        <f t="shared" ca="1" si="150"/>
        <v>Error</v>
      </c>
      <c r="U141" s="42">
        <f t="shared" ca="1" si="151"/>
        <v>4</v>
      </c>
      <c r="V141" s="41" t="e">
        <f t="shared" ca="1" si="156"/>
        <v>#N/A</v>
      </c>
      <c r="W141" s="42" t="e">
        <f t="shared" si="152"/>
        <v>#N/A</v>
      </c>
      <c r="X141" s="42">
        <f t="shared" ca="1" si="157"/>
        <v>8</v>
      </c>
      <c r="Y141" s="35" t="e">
        <f t="shared" si="153"/>
        <v>#N/A</v>
      </c>
      <c r="Z141" s="1" t="str">
        <f t="shared" si="158"/>
        <v/>
      </c>
      <c r="AA141" s="1" t="e">
        <f t="shared" si="154"/>
        <v>#N/A</v>
      </c>
      <c r="AB141" s="1" t="str">
        <f>IF(S140="A","Admin!B27","Admin!C27")</f>
        <v>Admin!C27</v>
      </c>
      <c r="AC141" s="79">
        <f t="shared" si="160"/>
        <v>-2</v>
      </c>
      <c r="AD141" s="2" t="str">
        <f t="shared" si="161"/>
        <v>S139</v>
      </c>
      <c r="AE141" s="2" t="str">
        <f t="shared" si="159"/>
        <v>AA$138:AA$145</v>
      </c>
    </row>
    <row r="142" spans="2:31" x14ac:dyDescent="0.2">
      <c r="B142" s="34">
        <v>5</v>
      </c>
      <c r="C142" s="67" t="str">
        <f t="shared" ca="1" si="148"/>
        <v/>
      </c>
      <c r="D142" s="67" t="str">
        <f t="shared" si="155"/>
        <v/>
      </c>
      <c r="E142" s="36"/>
      <c r="F142" s="53" t="s">
        <v>98</v>
      </c>
      <c r="G142" s="49"/>
      <c r="H142" s="49"/>
      <c r="I142" s="58" t="str">
        <f t="shared" si="149"/>
        <v/>
      </c>
      <c r="J142" s="59" t="str">
        <f t="shared" si="149"/>
        <v/>
      </c>
      <c r="K142" s="59" t="str">
        <f t="shared" si="149"/>
        <v/>
      </c>
      <c r="L142" s="59" t="str">
        <f t="shared" si="149"/>
        <v/>
      </c>
      <c r="M142" s="59" t="str">
        <f t="shared" si="149"/>
        <v/>
      </c>
      <c r="N142" s="60" t="str">
        <f t="shared" si="149"/>
        <v/>
      </c>
      <c r="O142" s="58" t="str">
        <f t="shared" si="149"/>
        <v/>
      </c>
      <c r="P142" s="60" t="str">
        <f t="shared" si="149"/>
        <v/>
      </c>
      <c r="Q142" s="2"/>
      <c r="R142" s="2"/>
      <c r="S142" s="42"/>
      <c r="T142" s="42" t="str">
        <f t="shared" ca="1" si="150"/>
        <v>Error</v>
      </c>
      <c r="U142" s="42">
        <f t="shared" ca="1" si="151"/>
        <v>3</v>
      </c>
      <c r="V142" s="41" t="e">
        <f t="shared" ca="1" si="156"/>
        <v>#N/A</v>
      </c>
      <c r="W142" s="42" t="e">
        <f t="shared" si="152"/>
        <v>#N/A</v>
      </c>
      <c r="X142" s="42">
        <f t="shared" ca="1" si="157"/>
        <v>8</v>
      </c>
      <c r="Y142" s="35" t="e">
        <f t="shared" si="153"/>
        <v>#N/A</v>
      </c>
      <c r="Z142" s="1" t="str">
        <f t="shared" si="158"/>
        <v/>
      </c>
      <c r="AA142" s="1" t="e">
        <f t="shared" si="154"/>
        <v>#N/A</v>
      </c>
      <c r="AB142" s="1" t="str">
        <f>IF(S140="A","Admin!B28","Admin!C28")</f>
        <v>Admin!C28</v>
      </c>
      <c r="AC142" s="79">
        <f t="shared" si="160"/>
        <v>-3</v>
      </c>
      <c r="AD142" s="2" t="str">
        <f t="shared" si="161"/>
        <v>S139</v>
      </c>
      <c r="AE142" s="2" t="str">
        <f t="shared" si="159"/>
        <v>AA$138:AA$145</v>
      </c>
    </row>
    <row r="143" spans="2:31" x14ac:dyDescent="0.2">
      <c r="B143" s="37">
        <v>6</v>
      </c>
      <c r="C143" s="68" t="str">
        <f t="shared" ca="1" si="148"/>
        <v/>
      </c>
      <c r="D143" s="68" t="str">
        <f t="shared" si="155"/>
        <v/>
      </c>
      <c r="E143" s="38"/>
      <c r="F143" s="54" t="s">
        <v>98</v>
      </c>
      <c r="G143" s="49"/>
      <c r="H143" s="49"/>
      <c r="I143" s="61" t="str">
        <f t="shared" si="149"/>
        <v/>
      </c>
      <c r="J143" s="62" t="str">
        <f t="shared" si="149"/>
        <v/>
      </c>
      <c r="K143" s="62" t="str">
        <f t="shared" si="149"/>
        <v/>
      </c>
      <c r="L143" s="62" t="str">
        <f t="shared" si="149"/>
        <v/>
      </c>
      <c r="M143" s="62" t="str">
        <f t="shared" si="149"/>
        <v/>
      </c>
      <c r="N143" s="63" t="str">
        <f t="shared" si="149"/>
        <v/>
      </c>
      <c r="O143" s="61" t="str">
        <f t="shared" si="149"/>
        <v/>
      </c>
      <c r="P143" s="63" t="str">
        <f t="shared" si="149"/>
        <v/>
      </c>
      <c r="Q143" s="2"/>
      <c r="R143" s="2"/>
      <c r="S143" s="42"/>
      <c r="T143" s="42" t="str">
        <f t="shared" ca="1" si="150"/>
        <v>Error</v>
      </c>
      <c r="U143" s="42">
        <f t="shared" ca="1" si="151"/>
        <v>2</v>
      </c>
      <c r="V143" s="41" t="e">
        <f t="shared" ca="1" si="156"/>
        <v>#N/A</v>
      </c>
      <c r="W143" s="42" t="e">
        <f t="shared" si="152"/>
        <v>#N/A</v>
      </c>
      <c r="X143" s="42">
        <f t="shared" ca="1" si="157"/>
        <v>8</v>
      </c>
      <c r="Y143" s="35" t="e">
        <f t="shared" si="153"/>
        <v>#N/A</v>
      </c>
      <c r="Z143" s="1" t="str">
        <f t="shared" si="158"/>
        <v/>
      </c>
      <c r="AA143" s="1" t="e">
        <f t="shared" si="154"/>
        <v>#N/A</v>
      </c>
      <c r="AB143" s="1" t="str">
        <f>IF(S140="A","Admin!B29","Admin!C29")</f>
        <v>Admin!C29</v>
      </c>
      <c r="AC143" s="79">
        <f t="shared" si="160"/>
        <v>-4</v>
      </c>
      <c r="AD143" s="2" t="str">
        <f t="shared" si="161"/>
        <v>S139</v>
      </c>
      <c r="AE143" s="2" t="str">
        <f t="shared" si="159"/>
        <v>AA$138:AA$145</v>
      </c>
    </row>
    <row r="144" spans="2:31" hidden="1" x14ac:dyDescent="0.2">
      <c r="B144" s="71">
        <v>7</v>
      </c>
      <c r="C144" s="72" t="str">
        <f t="shared" ca="1" si="148"/>
        <v/>
      </c>
      <c r="D144" s="72" t="str">
        <f t="shared" si="155"/>
        <v/>
      </c>
      <c r="E144" s="73"/>
      <c r="F144" s="74" t="s">
        <v>98</v>
      </c>
      <c r="G144" s="49"/>
      <c r="H144" s="49"/>
      <c r="I144" s="226" t="str">
        <f t="shared" si="149"/>
        <v/>
      </c>
      <c r="J144" s="227" t="str">
        <f t="shared" si="149"/>
        <v/>
      </c>
      <c r="K144" s="227" t="str">
        <f t="shared" si="149"/>
        <v/>
      </c>
      <c r="L144" s="227" t="str">
        <f t="shared" si="149"/>
        <v/>
      </c>
      <c r="M144" s="227" t="str">
        <f t="shared" si="149"/>
        <v/>
      </c>
      <c r="N144" s="227" t="str">
        <f t="shared" si="149"/>
        <v/>
      </c>
      <c r="O144" s="227" t="str">
        <f t="shared" si="149"/>
        <v/>
      </c>
      <c r="P144" s="228" t="str">
        <f t="shared" si="149"/>
        <v/>
      </c>
      <c r="Q144" s="2"/>
      <c r="R144" s="2"/>
      <c r="S144" s="42"/>
      <c r="T144" s="42" t="str">
        <f t="shared" ca="1" si="150"/>
        <v>Error</v>
      </c>
      <c r="U144" s="42">
        <f t="shared" ca="1" si="151"/>
        <v>1</v>
      </c>
      <c r="V144" s="41" t="e">
        <f t="shared" ca="1" si="156"/>
        <v>#N/A</v>
      </c>
      <c r="W144" s="42" t="e">
        <f t="shared" si="152"/>
        <v>#N/A</v>
      </c>
      <c r="X144" s="42">
        <f t="shared" ca="1" si="157"/>
        <v>8</v>
      </c>
      <c r="Y144" s="35" t="e">
        <f t="shared" si="153"/>
        <v>#N/A</v>
      </c>
      <c r="Z144" s="1" t="str">
        <f t="shared" si="158"/>
        <v/>
      </c>
      <c r="AA144" s="1" t="e">
        <f t="shared" si="154"/>
        <v>#N/A</v>
      </c>
      <c r="AB144" s="1" t="str">
        <f>IF(S140="A","Admin!B30","Admin!C30")</f>
        <v>Admin!C30</v>
      </c>
      <c r="AC144" s="79">
        <f t="shared" si="160"/>
        <v>-5</v>
      </c>
      <c r="AD144" s="2" t="str">
        <f t="shared" si="161"/>
        <v>S139</v>
      </c>
      <c r="AE144" s="2" t="str">
        <f t="shared" si="159"/>
        <v>AA$138:AA$145</v>
      </c>
    </row>
    <row r="145" spans="2:31" hidden="1" x14ac:dyDescent="0.2">
      <c r="B145" s="37">
        <v>8</v>
      </c>
      <c r="C145" s="68" t="str">
        <f t="shared" ca="1" si="148"/>
        <v/>
      </c>
      <c r="D145" s="68" t="str">
        <f t="shared" si="155"/>
        <v/>
      </c>
      <c r="E145" s="38"/>
      <c r="F145" s="54" t="s">
        <v>98</v>
      </c>
      <c r="G145" s="49"/>
      <c r="H145" s="49"/>
      <c r="I145" s="61" t="str">
        <f t="shared" si="149"/>
        <v/>
      </c>
      <c r="J145" s="62" t="str">
        <f t="shared" si="149"/>
        <v/>
      </c>
      <c r="K145" s="62" t="str">
        <f t="shared" si="149"/>
        <v/>
      </c>
      <c r="L145" s="62" t="str">
        <f t="shared" si="149"/>
        <v/>
      </c>
      <c r="M145" s="62" t="str">
        <f t="shared" si="149"/>
        <v/>
      </c>
      <c r="N145" s="62" t="str">
        <f t="shared" si="149"/>
        <v/>
      </c>
      <c r="O145" s="62" t="str">
        <f t="shared" si="149"/>
        <v/>
      </c>
      <c r="P145" s="63" t="str">
        <f t="shared" si="149"/>
        <v/>
      </c>
      <c r="Q145" s="2"/>
      <c r="R145" s="2"/>
      <c r="S145" s="42"/>
      <c r="T145" s="42" t="str">
        <f t="shared" ca="1" si="150"/>
        <v>Error</v>
      </c>
      <c r="U145" s="42">
        <f t="shared" ca="1" si="151"/>
        <v>0</v>
      </c>
      <c r="V145" s="41" t="e">
        <f t="shared" ca="1" si="156"/>
        <v>#N/A</v>
      </c>
      <c r="W145" s="42" t="e">
        <f t="shared" si="152"/>
        <v>#N/A</v>
      </c>
      <c r="X145" s="42">
        <f t="shared" ca="1" si="157"/>
        <v>8</v>
      </c>
      <c r="Y145" s="35" t="e">
        <f t="shared" si="153"/>
        <v>#N/A</v>
      </c>
      <c r="Z145" s="1" t="str">
        <f t="shared" si="158"/>
        <v/>
      </c>
      <c r="AA145" s="1" t="e">
        <f t="shared" si="154"/>
        <v>#N/A</v>
      </c>
      <c r="AB145" s="1" t="str">
        <f>IF(S140="A","Admin!B31","Admin!C31")</f>
        <v>Admin!C31</v>
      </c>
      <c r="AC145" s="79">
        <f t="shared" si="160"/>
        <v>-6</v>
      </c>
      <c r="AD145" s="2" t="str">
        <f t="shared" si="161"/>
        <v>S139</v>
      </c>
      <c r="AE145" s="2" t="str">
        <f t="shared" si="159"/>
        <v>AA$138:AA$145</v>
      </c>
    </row>
    <row r="148" spans="2:31" s="2" customFormat="1" x14ac:dyDescent="0.2">
      <c r="B148" s="32" t="str">
        <f ca="1">S150 &amp; " " &amp; S152 &amp; " string  (" &amp; S$3 &amp;")"</f>
        <v>3000m A string  (Men)</v>
      </c>
      <c r="D148" s="87" t="s">
        <v>94</v>
      </c>
      <c r="E148" s="52"/>
      <c r="F148" s="29" t="s">
        <v>72</v>
      </c>
      <c r="H148" s="47"/>
      <c r="I148" s="29"/>
    </row>
    <row r="149" spans="2:31" x14ac:dyDescent="0.2">
      <c r="B149" s="75" t="s">
        <v>26</v>
      </c>
      <c r="C149" s="76" t="s">
        <v>23</v>
      </c>
      <c r="D149" s="76" t="s">
        <v>70</v>
      </c>
      <c r="E149" s="77" t="s">
        <v>24</v>
      </c>
      <c r="F149" s="78" t="s">
        <v>27</v>
      </c>
      <c r="G149" s="48"/>
      <c r="H149" s="48"/>
      <c r="I149" s="70" t="str">
        <f>I$3</f>
        <v>Bromsgrove &amp; Redditch AC</v>
      </c>
      <c r="J149" s="70" t="str">
        <f t="shared" ref="J149:P149" si="162">J$3</f>
        <v>Burton AC</v>
      </c>
      <c r="K149" s="70" t="str">
        <f t="shared" si="162"/>
        <v>Kidderminster &amp; Stourport AC</v>
      </c>
      <c r="L149" s="70" t="str">
        <f t="shared" si="162"/>
        <v>Newport Harriers</v>
      </c>
      <c r="M149" s="70" t="str">
        <f t="shared" si="162"/>
        <v>Royal Sutton Coldfield</v>
      </c>
      <c r="N149" s="70" t="str">
        <f t="shared" si="162"/>
        <v>Solihull &amp; Small Heath AC</v>
      </c>
      <c r="O149" s="70" t="str">
        <f t="shared" si="162"/>
        <v>Stratford on Avon AC</v>
      </c>
      <c r="P149" s="70" t="str">
        <f t="shared" si="162"/>
        <v>Team8</v>
      </c>
      <c r="S149" s="40">
        <v>42</v>
      </c>
      <c r="T149" s="41"/>
      <c r="U149" s="42" t="s">
        <v>81</v>
      </c>
      <c r="V149" s="41"/>
      <c r="W149" s="42"/>
      <c r="X149" s="42" t="s">
        <v>82</v>
      </c>
      <c r="Y149" s="41" t="s">
        <v>83</v>
      </c>
      <c r="Z149" s="1" t="s">
        <v>84</v>
      </c>
    </row>
    <row r="150" spans="2:31" x14ac:dyDescent="0.2">
      <c r="B150" s="222">
        <v>1</v>
      </c>
      <c r="C150" s="223" t="str">
        <f t="shared" ref="C150:C157" ca="1" si="163">IF(ISNA(V150),"",V150)</f>
        <v/>
      </c>
      <c r="D150" s="223" t="str">
        <f>IF(ISNA(Y150),"",Y150)</f>
        <v/>
      </c>
      <c r="E150" s="224"/>
      <c r="F150" s="225" t="s">
        <v>98</v>
      </c>
      <c r="G150" s="49"/>
      <c r="H150" s="49"/>
      <c r="I150" s="55" t="str">
        <f>IF($Z150=I$3,$T150,"")</f>
        <v/>
      </c>
      <c r="J150" s="56" t="str">
        <f t="shared" ref="I150:P157" si="164">IF($Z150=J$3,$T150,"")</f>
        <v/>
      </c>
      <c r="K150" s="56" t="str">
        <f t="shared" si="164"/>
        <v/>
      </c>
      <c r="L150" s="56" t="str">
        <f t="shared" si="164"/>
        <v/>
      </c>
      <c r="M150" s="56" t="str">
        <f t="shared" si="164"/>
        <v/>
      </c>
      <c r="N150" s="57" t="str">
        <f t="shared" si="164"/>
        <v/>
      </c>
      <c r="O150" s="55" t="str">
        <f t="shared" si="164"/>
        <v/>
      </c>
      <c r="P150" s="57" t="str">
        <f t="shared" si="164"/>
        <v/>
      </c>
      <c r="Q150" s="2"/>
      <c r="R150" s="2"/>
      <c r="S150" s="42" t="str">
        <f ca="1">VLOOKUP(S149,INDIRECT($S$5),2,FALSE)</f>
        <v>3000m</v>
      </c>
      <c r="T150" s="42" t="str">
        <f t="shared" ref="T150:T157" ca="1" si="165">IF(X150&gt;1,"Error",U150)</f>
        <v>Error</v>
      </c>
      <c r="U150" s="42">
        <f t="shared" ref="U150:U157" ca="1" si="166">IF(AND(E150&lt;&gt;"",LEFT(F150,1)="d"),0,INDIRECT(AB150))</f>
        <v>10</v>
      </c>
      <c r="V150" s="41" t="e">
        <f ca="1">HLOOKUP(E150,INDIRECT($S$4),INDIRECT(AD150),FALSE)</f>
        <v>#N/A</v>
      </c>
      <c r="W150" s="42" t="e">
        <f t="shared" ref="W150:W157" si="167">CONCATENATE("=",AA150)</f>
        <v>#N/A</v>
      </c>
      <c r="X150" s="42">
        <f ca="1">COUNTIF(INDIRECT(AE150),W150)</f>
        <v>8</v>
      </c>
      <c r="Y150" s="35" t="e">
        <f t="shared" ref="Y150:Y157" si="168">VLOOKUP(E150,TeamID,2,FALSE)</f>
        <v>#N/A</v>
      </c>
      <c r="Z150" s="1" t="str">
        <f>IF(ISNA(Y150),"",Y150)</f>
        <v/>
      </c>
      <c r="AA150" s="1" t="e">
        <f t="shared" ref="AA150:AA157" si="169">HLOOKUP(E150,$I$24:$X$25, 2, FALSE)</f>
        <v>#N/A</v>
      </c>
      <c r="AB150" s="1" t="str">
        <f>IF(S152="A","Admin!B24","Admin!C24")</f>
        <v>Admin!B24</v>
      </c>
      <c r="AC150" s="79">
        <v>1</v>
      </c>
      <c r="AD150" s="2" t="str">
        <f>"S" &amp; ROW(AB150)+AC150</f>
        <v>S151</v>
      </c>
      <c r="AE150" s="2" t="str">
        <f>"AA$"&amp;ROW(AD150)+AC150-1&amp;":AA$"&amp;ROW(AD150)+AC150+6</f>
        <v>AA$150:AA$157</v>
      </c>
    </row>
    <row r="151" spans="2:31" x14ac:dyDescent="0.2">
      <c r="B151" s="34">
        <v>2</v>
      </c>
      <c r="C151" s="67" t="str">
        <f t="shared" ca="1" si="163"/>
        <v/>
      </c>
      <c r="D151" s="67" t="str">
        <f t="shared" ref="D151:D157" si="170">IF(ISNA(Y151),"",Y151)</f>
        <v/>
      </c>
      <c r="E151" s="36"/>
      <c r="F151" s="53" t="s">
        <v>98</v>
      </c>
      <c r="G151" s="49"/>
      <c r="H151" s="49"/>
      <c r="I151" s="58" t="str">
        <f t="shared" si="164"/>
        <v/>
      </c>
      <c r="J151" s="59" t="str">
        <f t="shared" si="164"/>
        <v/>
      </c>
      <c r="K151" s="59" t="str">
        <f t="shared" si="164"/>
        <v/>
      </c>
      <c r="L151" s="59" t="str">
        <f t="shared" si="164"/>
        <v/>
      </c>
      <c r="M151" s="59" t="str">
        <f t="shared" si="164"/>
        <v/>
      </c>
      <c r="N151" s="60" t="str">
        <f t="shared" si="164"/>
        <v/>
      </c>
      <c r="O151" s="58" t="str">
        <f t="shared" si="164"/>
        <v/>
      </c>
      <c r="P151" s="60" t="str">
        <f t="shared" si="164"/>
        <v/>
      </c>
      <c r="Q151" s="2"/>
      <c r="R151" s="2"/>
      <c r="S151" s="42">
        <f>S149-$S$7</f>
        <v>10</v>
      </c>
      <c r="T151" s="42" t="str">
        <f t="shared" ca="1" si="165"/>
        <v>Error</v>
      </c>
      <c r="U151" s="42">
        <f t="shared" ca="1" si="166"/>
        <v>8</v>
      </c>
      <c r="V151" s="41" t="e">
        <f t="shared" ref="V151:V157" ca="1" si="171">HLOOKUP(E151,INDIRECT($S$4),INDIRECT(AD151),FALSE)</f>
        <v>#N/A</v>
      </c>
      <c r="W151" s="42" t="e">
        <f t="shared" si="167"/>
        <v>#N/A</v>
      </c>
      <c r="X151" s="42">
        <f t="shared" ref="X151:X157" ca="1" si="172">COUNTIF(INDIRECT(AE151),W151)</f>
        <v>8</v>
      </c>
      <c r="Y151" s="35" t="e">
        <f t="shared" si="168"/>
        <v>#N/A</v>
      </c>
      <c r="Z151" s="1" t="str">
        <f t="shared" ref="Z151:Z157" si="173">IF(ISNA(Y151),"",Y151)</f>
        <v/>
      </c>
      <c r="AA151" s="1" t="e">
        <f t="shared" si="169"/>
        <v>#N/A</v>
      </c>
      <c r="AB151" s="1" t="str">
        <f>IF(S152="A","Admin!B25","Admin!C25")</f>
        <v>Admin!B25</v>
      </c>
      <c r="AC151" s="79">
        <f>AC150-1</f>
        <v>0</v>
      </c>
      <c r="AD151" s="2" t="str">
        <f>"S" &amp; ROW(AB151)+AC151</f>
        <v>S151</v>
      </c>
      <c r="AE151" s="2" t="str">
        <f t="shared" ref="AE151:AE157" si="174">"AA$"&amp;ROW(AD151)+AC151-1&amp;":AA$"&amp;ROW(AD151)+AC151+6</f>
        <v>AA$150:AA$157</v>
      </c>
    </row>
    <row r="152" spans="2:31" x14ac:dyDescent="0.2">
      <c r="B152" s="34">
        <v>3</v>
      </c>
      <c r="C152" s="67" t="str">
        <f t="shared" ca="1" si="163"/>
        <v/>
      </c>
      <c r="D152" s="67" t="str">
        <f t="shared" si="170"/>
        <v/>
      </c>
      <c r="E152" s="36"/>
      <c r="F152" s="53" t="s">
        <v>98</v>
      </c>
      <c r="G152" s="49"/>
      <c r="H152" s="49"/>
      <c r="I152" s="58" t="str">
        <f t="shared" si="164"/>
        <v/>
      </c>
      <c r="J152" s="59" t="str">
        <f t="shared" si="164"/>
        <v/>
      </c>
      <c r="K152" s="59" t="str">
        <f t="shared" si="164"/>
        <v/>
      </c>
      <c r="L152" s="59" t="str">
        <f t="shared" si="164"/>
        <v/>
      </c>
      <c r="M152" s="59" t="str">
        <f t="shared" si="164"/>
        <v/>
      </c>
      <c r="N152" s="60" t="str">
        <f t="shared" si="164"/>
        <v/>
      </c>
      <c r="O152" s="58" t="str">
        <f t="shared" si="164"/>
        <v/>
      </c>
      <c r="P152" s="60" t="str">
        <f t="shared" si="164"/>
        <v/>
      </c>
      <c r="Q152" s="2"/>
      <c r="R152" s="2"/>
      <c r="S152" s="81" t="s">
        <v>44</v>
      </c>
      <c r="T152" s="42" t="str">
        <f t="shared" ca="1" si="165"/>
        <v>Error</v>
      </c>
      <c r="U152" s="42">
        <f t="shared" ca="1" si="166"/>
        <v>7</v>
      </c>
      <c r="V152" s="41" t="e">
        <f t="shared" ca="1" si="171"/>
        <v>#N/A</v>
      </c>
      <c r="W152" s="42" t="e">
        <f t="shared" si="167"/>
        <v>#N/A</v>
      </c>
      <c r="X152" s="42">
        <f t="shared" ca="1" si="172"/>
        <v>8</v>
      </c>
      <c r="Y152" s="35" t="e">
        <f t="shared" si="168"/>
        <v>#N/A</v>
      </c>
      <c r="Z152" s="1" t="str">
        <f t="shared" si="173"/>
        <v/>
      </c>
      <c r="AA152" s="1" t="e">
        <f t="shared" si="169"/>
        <v>#N/A</v>
      </c>
      <c r="AB152" s="1" t="str">
        <f>IF(S152="A","Admin!B26","Admin!C26")</f>
        <v>Admin!B26</v>
      </c>
      <c r="AC152" s="79">
        <f t="shared" ref="AC152:AC157" si="175">AC151-1</f>
        <v>-1</v>
      </c>
      <c r="AD152" s="2" t="str">
        <f t="shared" ref="AD152:AD157" si="176">"S" &amp; ROW(AB152)+AC152</f>
        <v>S151</v>
      </c>
      <c r="AE152" s="2" t="str">
        <f t="shared" si="174"/>
        <v>AA$150:AA$157</v>
      </c>
    </row>
    <row r="153" spans="2:31" x14ac:dyDescent="0.2">
      <c r="B153" s="34">
        <v>4</v>
      </c>
      <c r="C153" s="67" t="str">
        <f t="shared" ca="1" si="163"/>
        <v/>
      </c>
      <c r="D153" s="67" t="str">
        <f t="shared" si="170"/>
        <v/>
      </c>
      <c r="E153" s="36"/>
      <c r="F153" s="53" t="s">
        <v>98</v>
      </c>
      <c r="G153" s="49"/>
      <c r="H153" s="49"/>
      <c r="I153" s="58" t="str">
        <f t="shared" si="164"/>
        <v/>
      </c>
      <c r="J153" s="59" t="str">
        <f t="shared" si="164"/>
        <v/>
      </c>
      <c r="K153" s="59" t="str">
        <f t="shared" si="164"/>
        <v/>
      </c>
      <c r="L153" s="59" t="str">
        <f t="shared" si="164"/>
        <v/>
      </c>
      <c r="M153" s="59" t="str">
        <f t="shared" si="164"/>
        <v/>
      </c>
      <c r="N153" s="60" t="str">
        <f t="shared" si="164"/>
        <v/>
      </c>
      <c r="O153" s="58" t="str">
        <f t="shared" si="164"/>
        <v/>
      </c>
      <c r="P153" s="60" t="str">
        <f t="shared" si="164"/>
        <v/>
      </c>
      <c r="Q153" s="2"/>
      <c r="R153" s="2"/>
      <c r="S153" s="80" t="s">
        <v>85</v>
      </c>
      <c r="T153" s="42" t="str">
        <f t="shared" ca="1" si="165"/>
        <v>Error</v>
      </c>
      <c r="U153" s="42">
        <f t="shared" ca="1" si="166"/>
        <v>6</v>
      </c>
      <c r="V153" s="41" t="e">
        <f t="shared" ca="1" si="171"/>
        <v>#N/A</v>
      </c>
      <c r="W153" s="42" t="e">
        <f t="shared" si="167"/>
        <v>#N/A</v>
      </c>
      <c r="X153" s="42">
        <f t="shared" ca="1" si="172"/>
        <v>8</v>
      </c>
      <c r="Y153" s="35" t="e">
        <f t="shared" si="168"/>
        <v>#N/A</v>
      </c>
      <c r="Z153" s="1" t="str">
        <f t="shared" si="173"/>
        <v/>
      </c>
      <c r="AA153" s="1" t="e">
        <f t="shared" si="169"/>
        <v>#N/A</v>
      </c>
      <c r="AB153" s="1" t="str">
        <f>IF(S152="A","Admin!B27","Admin!C27")</f>
        <v>Admin!B27</v>
      </c>
      <c r="AC153" s="79">
        <f t="shared" si="175"/>
        <v>-2</v>
      </c>
      <c r="AD153" s="2" t="str">
        <f t="shared" si="176"/>
        <v>S151</v>
      </c>
      <c r="AE153" s="2" t="str">
        <f t="shared" si="174"/>
        <v>AA$150:AA$157</v>
      </c>
    </row>
    <row r="154" spans="2:31" x14ac:dyDescent="0.2">
      <c r="B154" s="34">
        <v>5</v>
      </c>
      <c r="C154" s="67" t="str">
        <f t="shared" ca="1" si="163"/>
        <v/>
      </c>
      <c r="D154" s="67" t="str">
        <f t="shared" si="170"/>
        <v/>
      </c>
      <c r="E154" s="36"/>
      <c r="F154" s="53" t="s">
        <v>98</v>
      </c>
      <c r="G154" s="49"/>
      <c r="H154" s="49"/>
      <c r="I154" s="58" t="str">
        <f t="shared" si="164"/>
        <v/>
      </c>
      <c r="J154" s="59" t="str">
        <f t="shared" si="164"/>
        <v/>
      </c>
      <c r="K154" s="59" t="str">
        <f t="shared" si="164"/>
        <v/>
      </c>
      <c r="L154" s="59" t="str">
        <f t="shared" si="164"/>
        <v/>
      </c>
      <c r="M154" s="59" t="str">
        <f t="shared" si="164"/>
        <v/>
      </c>
      <c r="N154" s="60" t="str">
        <f t="shared" si="164"/>
        <v/>
      </c>
      <c r="O154" s="58" t="str">
        <f t="shared" si="164"/>
        <v/>
      </c>
      <c r="P154" s="60" t="str">
        <f t="shared" si="164"/>
        <v/>
      </c>
      <c r="Q154" s="2"/>
      <c r="R154" s="2"/>
      <c r="S154" s="42"/>
      <c r="T154" s="42" t="str">
        <f t="shared" ca="1" si="165"/>
        <v>Error</v>
      </c>
      <c r="U154" s="42">
        <f t="shared" ca="1" si="166"/>
        <v>5</v>
      </c>
      <c r="V154" s="41" t="e">
        <f t="shared" ca="1" si="171"/>
        <v>#N/A</v>
      </c>
      <c r="W154" s="42" t="e">
        <f t="shared" si="167"/>
        <v>#N/A</v>
      </c>
      <c r="X154" s="42">
        <f t="shared" ca="1" si="172"/>
        <v>8</v>
      </c>
      <c r="Y154" s="35" t="e">
        <f t="shared" si="168"/>
        <v>#N/A</v>
      </c>
      <c r="Z154" s="1" t="str">
        <f t="shared" si="173"/>
        <v/>
      </c>
      <c r="AA154" s="1" t="e">
        <f t="shared" si="169"/>
        <v>#N/A</v>
      </c>
      <c r="AB154" s="1" t="str">
        <f>IF(S152="A","Admin!B28","Admin!C28")</f>
        <v>Admin!B28</v>
      </c>
      <c r="AC154" s="79">
        <f t="shared" si="175"/>
        <v>-3</v>
      </c>
      <c r="AD154" s="2" t="str">
        <f t="shared" si="176"/>
        <v>S151</v>
      </c>
      <c r="AE154" s="2" t="str">
        <f t="shared" si="174"/>
        <v>AA$150:AA$157</v>
      </c>
    </row>
    <row r="155" spans="2:31" x14ac:dyDescent="0.2">
      <c r="B155" s="37">
        <v>6</v>
      </c>
      <c r="C155" s="68" t="str">
        <f t="shared" ca="1" si="163"/>
        <v/>
      </c>
      <c r="D155" s="68" t="str">
        <f t="shared" si="170"/>
        <v/>
      </c>
      <c r="E155" s="38"/>
      <c r="F155" s="54" t="s">
        <v>98</v>
      </c>
      <c r="G155" s="49"/>
      <c r="H155" s="49"/>
      <c r="I155" s="61" t="str">
        <f t="shared" si="164"/>
        <v/>
      </c>
      <c r="J155" s="62" t="str">
        <f t="shared" si="164"/>
        <v/>
      </c>
      <c r="K155" s="62" t="str">
        <f t="shared" si="164"/>
        <v/>
      </c>
      <c r="L155" s="62" t="str">
        <f t="shared" si="164"/>
        <v/>
      </c>
      <c r="M155" s="62" t="str">
        <f t="shared" si="164"/>
        <v/>
      </c>
      <c r="N155" s="63" t="str">
        <f t="shared" si="164"/>
        <v/>
      </c>
      <c r="O155" s="61" t="str">
        <f t="shared" si="164"/>
        <v/>
      </c>
      <c r="P155" s="63" t="str">
        <f t="shared" si="164"/>
        <v/>
      </c>
      <c r="Q155" s="2"/>
      <c r="R155" s="2"/>
      <c r="S155" s="42"/>
      <c r="T155" s="42" t="str">
        <f t="shared" ca="1" si="165"/>
        <v>Error</v>
      </c>
      <c r="U155" s="42">
        <f t="shared" ca="1" si="166"/>
        <v>4</v>
      </c>
      <c r="V155" s="41" t="e">
        <f t="shared" ca="1" si="171"/>
        <v>#N/A</v>
      </c>
      <c r="W155" s="42" t="e">
        <f t="shared" si="167"/>
        <v>#N/A</v>
      </c>
      <c r="X155" s="42">
        <f t="shared" ca="1" si="172"/>
        <v>8</v>
      </c>
      <c r="Y155" s="35" t="e">
        <f t="shared" si="168"/>
        <v>#N/A</v>
      </c>
      <c r="Z155" s="1" t="str">
        <f t="shared" si="173"/>
        <v/>
      </c>
      <c r="AA155" s="1" t="e">
        <f t="shared" si="169"/>
        <v>#N/A</v>
      </c>
      <c r="AB155" s="1" t="str">
        <f>IF(S152="A","Admin!B29","Admin!C29")</f>
        <v>Admin!B29</v>
      </c>
      <c r="AC155" s="79">
        <f t="shared" si="175"/>
        <v>-4</v>
      </c>
      <c r="AD155" s="2" t="str">
        <f t="shared" si="176"/>
        <v>S151</v>
      </c>
      <c r="AE155" s="2" t="str">
        <f t="shared" si="174"/>
        <v>AA$150:AA$157</v>
      </c>
    </row>
    <row r="156" spans="2:31" hidden="1" x14ac:dyDescent="0.2">
      <c r="B156" s="71">
        <v>7</v>
      </c>
      <c r="C156" s="72" t="str">
        <f t="shared" ca="1" si="163"/>
        <v/>
      </c>
      <c r="D156" s="72" t="str">
        <f t="shared" si="170"/>
        <v/>
      </c>
      <c r="E156" s="73"/>
      <c r="F156" s="74" t="s">
        <v>98</v>
      </c>
      <c r="G156" s="49"/>
      <c r="H156" s="49"/>
      <c r="I156" s="226" t="str">
        <f t="shared" si="164"/>
        <v/>
      </c>
      <c r="J156" s="227" t="str">
        <f t="shared" si="164"/>
        <v/>
      </c>
      <c r="K156" s="227" t="str">
        <f t="shared" si="164"/>
        <v/>
      </c>
      <c r="L156" s="227" t="str">
        <f t="shared" si="164"/>
        <v/>
      </c>
      <c r="M156" s="227" t="str">
        <f t="shared" si="164"/>
        <v/>
      </c>
      <c r="N156" s="227" t="str">
        <f t="shared" si="164"/>
        <v/>
      </c>
      <c r="O156" s="227" t="str">
        <f t="shared" si="164"/>
        <v/>
      </c>
      <c r="P156" s="228" t="str">
        <f t="shared" si="164"/>
        <v/>
      </c>
      <c r="Q156" s="2"/>
      <c r="R156" s="2"/>
      <c r="S156" s="42"/>
      <c r="T156" s="42" t="str">
        <f t="shared" ca="1" si="165"/>
        <v>Error</v>
      </c>
      <c r="U156" s="42">
        <f t="shared" ca="1" si="166"/>
        <v>3</v>
      </c>
      <c r="V156" s="41" t="e">
        <f t="shared" ca="1" si="171"/>
        <v>#N/A</v>
      </c>
      <c r="W156" s="42" t="e">
        <f t="shared" si="167"/>
        <v>#N/A</v>
      </c>
      <c r="X156" s="42">
        <f t="shared" ca="1" si="172"/>
        <v>8</v>
      </c>
      <c r="Y156" s="35" t="e">
        <f t="shared" si="168"/>
        <v>#N/A</v>
      </c>
      <c r="Z156" s="1" t="str">
        <f t="shared" si="173"/>
        <v/>
      </c>
      <c r="AA156" s="1" t="e">
        <f t="shared" si="169"/>
        <v>#N/A</v>
      </c>
      <c r="AB156" s="1" t="str">
        <f>IF(S152="A","Admin!B30","Admin!C30")</f>
        <v>Admin!B30</v>
      </c>
      <c r="AC156" s="79">
        <f t="shared" si="175"/>
        <v>-5</v>
      </c>
      <c r="AD156" s="2" t="str">
        <f t="shared" si="176"/>
        <v>S151</v>
      </c>
      <c r="AE156" s="2" t="str">
        <f t="shared" si="174"/>
        <v>AA$150:AA$157</v>
      </c>
    </row>
    <row r="157" spans="2:31" hidden="1" x14ac:dyDescent="0.2">
      <c r="B157" s="37">
        <v>8</v>
      </c>
      <c r="C157" s="68" t="str">
        <f t="shared" ca="1" si="163"/>
        <v/>
      </c>
      <c r="D157" s="68" t="str">
        <f t="shared" si="170"/>
        <v/>
      </c>
      <c r="E157" s="38"/>
      <c r="F157" s="54" t="s">
        <v>98</v>
      </c>
      <c r="G157" s="49"/>
      <c r="H157" s="49"/>
      <c r="I157" s="61" t="str">
        <f t="shared" si="164"/>
        <v/>
      </c>
      <c r="J157" s="62" t="str">
        <f t="shared" si="164"/>
        <v/>
      </c>
      <c r="K157" s="62" t="str">
        <f t="shared" si="164"/>
        <v/>
      </c>
      <c r="L157" s="62" t="str">
        <f t="shared" si="164"/>
        <v/>
      </c>
      <c r="M157" s="62" t="str">
        <f t="shared" si="164"/>
        <v/>
      </c>
      <c r="N157" s="62" t="str">
        <f t="shared" si="164"/>
        <v/>
      </c>
      <c r="O157" s="62" t="str">
        <f t="shared" si="164"/>
        <v/>
      </c>
      <c r="P157" s="63" t="str">
        <f t="shared" si="164"/>
        <v/>
      </c>
      <c r="Q157" s="2"/>
      <c r="R157" s="2"/>
      <c r="S157" s="42"/>
      <c r="T157" s="42" t="str">
        <f t="shared" ca="1" si="165"/>
        <v>Error</v>
      </c>
      <c r="U157" s="42">
        <f t="shared" ca="1" si="166"/>
        <v>0</v>
      </c>
      <c r="V157" s="41" t="e">
        <f t="shared" ca="1" si="171"/>
        <v>#N/A</v>
      </c>
      <c r="W157" s="42" t="e">
        <f t="shared" si="167"/>
        <v>#N/A</v>
      </c>
      <c r="X157" s="42">
        <f t="shared" ca="1" si="172"/>
        <v>8</v>
      </c>
      <c r="Y157" s="35" t="e">
        <f t="shared" si="168"/>
        <v>#N/A</v>
      </c>
      <c r="Z157" s="1" t="str">
        <f t="shared" si="173"/>
        <v/>
      </c>
      <c r="AA157" s="1" t="e">
        <f t="shared" si="169"/>
        <v>#N/A</v>
      </c>
      <c r="AB157" s="1" t="str">
        <f>IF(S152="A","Admin!B31","Admin!C31")</f>
        <v>Admin!B31</v>
      </c>
      <c r="AC157" s="79">
        <f t="shared" si="175"/>
        <v>-6</v>
      </c>
      <c r="AD157" s="2" t="str">
        <f t="shared" si="176"/>
        <v>S151</v>
      </c>
      <c r="AE157" s="2" t="str">
        <f t="shared" si="174"/>
        <v>AA$150:AA$157</v>
      </c>
    </row>
    <row r="158" spans="2:31" ht="12" customHeight="1" x14ac:dyDescent="0.2">
      <c r="B158" s="50"/>
      <c r="C158" s="48"/>
      <c r="D158" s="48"/>
      <c r="E158" s="50"/>
      <c r="F158" s="49" t="s">
        <v>98</v>
      </c>
      <c r="G158" s="49"/>
      <c r="H158" s="49"/>
      <c r="I158" s="51"/>
      <c r="J158" s="51"/>
      <c r="K158" s="51"/>
      <c r="L158" s="51"/>
      <c r="M158" s="51"/>
      <c r="N158" s="51"/>
      <c r="O158" s="51"/>
      <c r="P158" s="51"/>
      <c r="Q158" s="2"/>
      <c r="R158" s="2"/>
      <c r="S158" s="42"/>
      <c r="T158" s="42"/>
      <c r="U158" s="41"/>
      <c r="V158" s="41"/>
      <c r="W158" s="42"/>
      <c r="X158" s="42"/>
      <c r="Y158" s="41"/>
    </row>
    <row r="159" spans="2:31" ht="12" customHeight="1" x14ac:dyDescent="0.2">
      <c r="B159" s="50"/>
      <c r="C159" s="48"/>
      <c r="D159" s="48"/>
      <c r="E159" s="50"/>
      <c r="F159" s="49"/>
      <c r="G159" s="49"/>
      <c r="H159" s="49"/>
      <c r="I159" s="51"/>
      <c r="J159" s="51"/>
      <c r="K159" s="51"/>
      <c r="L159" s="51"/>
      <c r="M159" s="51"/>
      <c r="N159" s="51"/>
      <c r="O159" s="51"/>
      <c r="P159" s="51"/>
      <c r="Q159" s="2"/>
      <c r="R159" s="2"/>
      <c r="S159" s="42"/>
      <c r="T159" s="42"/>
      <c r="U159" s="41"/>
      <c r="V159" s="41"/>
      <c r="W159" s="42"/>
      <c r="X159" s="42"/>
      <c r="Y159" s="41"/>
    </row>
    <row r="160" spans="2:31" s="2" customFormat="1" x14ac:dyDescent="0.2">
      <c r="B160" s="32" t="str">
        <f ca="1">S162 &amp; " " &amp; S164 &amp; " string  (" &amp; S$3 &amp;")"</f>
        <v>3000m B string  (Men)</v>
      </c>
      <c r="D160" s="87" t="s">
        <v>94</v>
      </c>
      <c r="E160" s="52"/>
      <c r="F160" s="29" t="s">
        <v>72</v>
      </c>
      <c r="H160" s="47"/>
      <c r="I160" s="29"/>
    </row>
    <row r="161" spans="2:31" x14ac:dyDescent="0.2">
      <c r="B161" s="75" t="s">
        <v>26</v>
      </c>
      <c r="C161" s="76" t="s">
        <v>23</v>
      </c>
      <c r="D161" s="76" t="s">
        <v>70</v>
      </c>
      <c r="E161" s="77" t="s">
        <v>24</v>
      </c>
      <c r="F161" s="78" t="s">
        <v>27</v>
      </c>
      <c r="G161" s="48"/>
      <c r="H161" s="48"/>
      <c r="I161" s="70" t="str">
        <f>I$3</f>
        <v>Bromsgrove &amp; Redditch AC</v>
      </c>
      <c r="J161" s="70" t="str">
        <f t="shared" ref="J161:P161" si="177">J$3</f>
        <v>Burton AC</v>
      </c>
      <c r="K161" s="70" t="str">
        <f t="shared" si="177"/>
        <v>Kidderminster &amp; Stourport AC</v>
      </c>
      <c r="L161" s="70" t="str">
        <f t="shared" si="177"/>
        <v>Newport Harriers</v>
      </c>
      <c r="M161" s="70" t="str">
        <f t="shared" si="177"/>
        <v>Royal Sutton Coldfield</v>
      </c>
      <c r="N161" s="70" t="str">
        <f t="shared" si="177"/>
        <v>Solihull &amp; Small Heath AC</v>
      </c>
      <c r="O161" s="70" t="str">
        <f t="shared" si="177"/>
        <v>Stratford on Avon AC</v>
      </c>
      <c r="P161" s="70" t="str">
        <f t="shared" si="177"/>
        <v>Team8</v>
      </c>
      <c r="S161" s="40">
        <v>42</v>
      </c>
      <c r="T161" s="41"/>
      <c r="U161" s="42" t="s">
        <v>81</v>
      </c>
      <c r="V161" s="41"/>
      <c r="W161" s="42"/>
      <c r="X161" s="42" t="s">
        <v>82</v>
      </c>
      <c r="Y161" s="41" t="s">
        <v>83</v>
      </c>
      <c r="Z161" s="1" t="s">
        <v>84</v>
      </c>
    </row>
    <row r="162" spans="2:31" x14ac:dyDescent="0.2">
      <c r="B162" s="222">
        <v>1</v>
      </c>
      <c r="C162" s="223" t="str">
        <f t="shared" ref="C162:C169" ca="1" si="178">IF(ISNA(V162),"",V162)</f>
        <v/>
      </c>
      <c r="D162" s="223" t="str">
        <f>IF(ISNA(Y162),"",Y162)</f>
        <v/>
      </c>
      <c r="E162" s="224"/>
      <c r="F162" s="225" t="s">
        <v>98</v>
      </c>
      <c r="G162" s="49"/>
      <c r="H162" s="49"/>
      <c r="I162" s="55" t="str">
        <f>IF($Z162=I$3,$T162,"")</f>
        <v/>
      </c>
      <c r="J162" s="56" t="str">
        <f t="shared" ref="I162:P169" si="179">IF($Z162=J$3,$T162,"")</f>
        <v/>
      </c>
      <c r="K162" s="56" t="str">
        <f t="shared" si="179"/>
        <v/>
      </c>
      <c r="L162" s="56" t="str">
        <f t="shared" si="179"/>
        <v/>
      </c>
      <c r="M162" s="56" t="str">
        <f t="shared" si="179"/>
        <v/>
      </c>
      <c r="N162" s="57" t="str">
        <f t="shared" si="179"/>
        <v/>
      </c>
      <c r="O162" s="55" t="str">
        <f t="shared" si="179"/>
        <v/>
      </c>
      <c r="P162" s="57" t="str">
        <f t="shared" si="179"/>
        <v/>
      </c>
      <c r="Q162" s="2"/>
      <c r="R162" s="2"/>
      <c r="S162" s="42" t="str">
        <f ca="1">VLOOKUP(S161,INDIRECT($S$5),2,FALSE)</f>
        <v>3000m</v>
      </c>
      <c r="T162" s="42" t="str">
        <f t="shared" ref="T162:T169" ca="1" si="180">IF(X162&gt;1,"Error",U162)</f>
        <v>Error</v>
      </c>
      <c r="U162" s="42">
        <f t="shared" ref="U162:U169" ca="1" si="181">IF(AND(E162&lt;&gt;"",LEFT(F162,1)="d"),0,INDIRECT(AB162))</f>
        <v>8</v>
      </c>
      <c r="V162" s="41" t="e">
        <f ca="1">HLOOKUP(E162,INDIRECT($S$4),INDIRECT(AD162),FALSE)</f>
        <v>#N/A</v>
      </c>
      <c r="W162" s="42" t="e">
        <f t="shared" ref="W162:W169" si="182">CONCATENATE("=",AA162)</f>
        <v>#N/A</v>
      </c>
      <c r="X162" s="42">
        <f ca="1">COUNTIF(INDIRECT(AE162),W162)</f>
        <v>8</v>
      </c>
      <c r="Y162" s="35" t="e">
        <f t="shared" ref="Y162:Y169" si="183">VLOOKUP(E162,TeamID,2,FALSE)</f>
        <v>#N/A</v>
      </c>
      <c r="Z162" s="1" t="str">
        <f>IF(ISNA(Y162),"",Y162)</f>
        <v/>
      </c>
      <c r="AA162" s="1" t="e">
        <f t="shared" ref="AA162:AA169" si="184">HLOOKUP(E162,$I$24:$X$25, 2, FALSE)</f>
        <v>#N/A</v>
      </c>
      <c r="AB162" s="1" t="str">
        <f>IF(S164="A","Admin!B24","Admin!C24")</f>
        <v>Admin!C24</v>
      </c>
      <c r="AC162" s="79">
        <v>1</v>
      </c>
      <c r="AD162" s="2" t="str">
        <f>"S" &amp; ROW(AB162)+AC162</f>
        <v>S163</v>
      </c>
      <c r="AE162" s="2" t="str">
        <f>"AA$"&amp;ROW(AD162)+AC162-1&amp;":AA$"&amp;ROW(AD162)+AC162+6</f>
        <v>AA$162:AA$169</v>
      </c>
    </row>
    <row r="163" spans="2:31" x14ac:dyDescent="0.2">
      <c r="B163" s="34">
        <v>2</v>
      </c>
      <c r="C163" s="67" t="str">
        <f t="shared" ca="1" si="178"/>
        <v/>
      </c>
      <c r="D163" s="67" t="str">
        <f t="shared" ref="D163:D169" si="185">IF(ISNA(Y163),"",Y163)</f>
        <v/>
      </c>
      <c r="E163" s="36"/>
      <c r="F163" s="53" t="s">
        <v>98</v>
      </c>
      <c r="G163" s="49"/>
      <c r="H163" s="49"/>
      <c r="I163" s="58" t="str">
        <f t="shared" si="179"/>
        <v/>
      </c>
      <c r="J163" s="59" t="str">
        <f t="shared" si="179"/>
        <v/>
      </c>
      <c r="K163" s="59" t="str">
        <f t="shared" si="179"/>
        <v/>
      </c>
      <c r="L163" s="59" t="str">
        <f t="shared" si="179"/>
        <v/>
      </c>
      <c r="M163" s="59" t="str">
        <f t="shared" si="179"/>
        <v/>
      </c>
      <c r="N163" s="60" t="str">
        <f t="shared" si="179"/>
        <v/>
      </c>
      <c r="O163" s="58" t="str">
        <f t="shared" si="179"/>
        <v/>
      </c>
      <c r="P163" s="60" t="str">
        <f t="shared" si="179"/>
        <v/>
      </c>
      <c r="Q163" s="2"/>
      <c r="R163" s="2"/>
      <c r="S163" s="42">
        <f>S161-$S$7</f>
        <v>10</v>
      </c>
      <c r="T163" s="42" t="str">
        <f t="shared" ca="1" si="180"/>
        <v>Error</v>
      </c>
      <c r="U163" s="42">
        <f t="shared" ca="1" si="181"/>
        <v>6</v>
      </c>
      <c r="V163" s="41" t="e">
        <f t="shared" ref="V163:V169" ca="1" si="186">HLOOKUP(E163,INDIRECT($S$4),INDIRECT(AD163),FALSE)</f>
        <v>#N/A</v>
      </c>
      <c r="W163" s="42" t="e">
        <f t="shared" si="182"/>
        <v>#N/A</v>
      </c>
      <c r="X163" s="42">
        <f t="shared" ref="X163:X169" ca="1" si="187">COUNTIF(INDIRECT(AE163),W163)</f>
        <v>8</v>
      </c>
      <c r="Y163" s="35" t="e">
        <f t="shared" si="183"/>
        <v>#N/A</v>
      </c>
      <c r="Z163" s="1" t="str">
        <f t="shared" ref="Z163:Z169" si="188">IF(ISNA(Y163),"",Y163)</f>
        <v/>
      </c>
      <c r="AA163" s="1" t="e">
        <f t="shared" si="184"/>
        <v>#N/A</v>
      </c>
      <c r="AB163" s="1" t="str">
        <f>IF(S164="A","Admin!B25","Admin!C25")</f>
        <v>Admin!C25</v>
      </c>
      <c r="AC163" s="79">
        <f>AC162-1</f>
        <v>0</v>
      </c>
      <c r="AD163" s="2" t="str">
        <f>"S" &amp; ROW(AB163)+AC163</f>
        <v>S163</v>
      </c>
      <c r="AE163" s="2" t="str">
        <f t="shared" ref="AE163:AE169" si="189">"AA$"&amp;ROW(AD163)+AC163-1&amp;":AA$"&amp;ROW(AD163)+AC163+6</f>
        <v>AA$162:AA$169</v>
      </c>
    </row>
    <row r="164" spans="2:31" x14ac:dyDescent="0.2">
      <c r="B164" s="34">
        <v>3</v>
      </c>
      <c r="C164" s="67" t="str">
        <f t="shared" ca="1" si="178"/>
        <v/>
      </c>
      <c r="D164" s="67" t="str">
        <f t="shared" si="185"/>
        <v/>
      </c>
      <c r="E164" s="36"/>
      <c r="F164" s="53" t="s">
        <v>98</v>
      </c>
      <c r="G164" s="49"/>
      <c r="H164" s="49"/>
      <c r="I164" s="58" t="str">
        <f t="shared" si="179"/>
        <v/>
      </c>
      <c r="J164" s="59" t="str">
        <f t="shared" si="179"/>
        <v/>
      </c>
      <c r="K164" s="59" t="str">
        <f t="shared" si="179"/>
        <v/>
      </c>
      <c r="L164" s="59" t="str">
        <f t="shared" si="179"/>
        <v/>
      </c>
      <c r="M164" s="59" t="str">
        <f t="shared" si="179"/>
        <v/>
      </c>
      <c r="N164" s="60" t="str">
        <f t="shared" si="179"/>
        <v/>
      </c>
      <c r="O164" s="58" t="str">
        <f t="shared" si="179"/>
        <v/>
      </c>
      <c r="P164" s="60" t="str">
        <f t="shared" si="179"/>
        <v/>
      </c>
      <c r="Q164" s="2"/>
      <c r="R164" s="2"/>
      <c r="S164" s="81" t="s">
        <v>45</v>
      </c>
      <c r="T164" s="42" t="str">
        <f t="shared" ca="1" si="180"/>
        <v>Error</v>
      </c>
      <c r="U164" s="42">
        <f t="shared" ca="1" si="181"/>
        <v>5</v>
      </c>
      <c r="V164" s="41" t="e">
        <f t="shared" ca="1" si="186"/>
        <v>#N/A</v>
      </c>
      <c r="W164" s="42" t="e">
        <f t="shared" si="182"/>
        <v>#N/A</v>
      </c>
      <c r="X164" s="42">
        <f t="shared" ca="1" si="187"/>
        <v>8</v>
      </c>
      <c r="Y164" s="35" t="e">
        <f t="shared" si="183"/>
        <v>#N/A</v>
      </c>
      <c r="Z164" s="1" t="str">
        <f t="shared" si="188"/>
        <v/>
      </c>
      <c r="AA164" s="1" t="e">
        <f t="shared" si="184"/>
        <v>#N/A</v>
      </c>
      <c r="AB164" s="1" t="str">
        <f>IF(S164="A","Admin!B26","Admin!C26")</f>
        <v>Admin!C26</v>
      </c>
      <c r="AC164" s="79">
        <f t="shared" ref="AC164:AC169" si="190">AC163-1</f>
        <v>-1</v>
      </c>
      <c r="AD164" s="2" t="str">
        <f t="shared" ref="AD164:AD169" si="191">"S" &amp; ROW(AB164)+AC164</f>
        <v>S163</v>
      </c>
      <c r="AE164" s="2" t="str">
        <f t="shared" si="189"/>
        <v>AA$162:AA$169</v>
      </c>
    </row>
    <row r="165" spans="2:31" x14ac:dyDescent="0.2">
      <c r="B165" s="34">
        <v>4</v>
      </c>
      <c r="C165" s="67" t="str">
        <f t="shared" ca="1" si="178"/>
        <v/>
      </c>
      <c r="D165" s="67" t="str">
        <f t="shared" si="185"/>
        <v/>
      </c>
      <c r="E165" s="36"/>
      <c r="F165" s="53" t="s">
        <v>98</v>
      </c>
      <c r="G165" s="49"/>
      <c r="H165" s="49"/>
      <c r="I165" s="58" t="str">
        <f t="shared" si="179"/>
        <v/>
      </c>
      <c r="J165" s="59" t="str">
        <f t="shared" si="179"/>
        <v/>
      </c>
      <c r="K165" s="59" t="str">
        <f t="shared" si="179"/>
        <v/>
      </c>
      <c r="L165" s="59" t="str">
        <f t="shared" si="179"/>
        <v/>
      </c>
      <c r="M165" s="59" t="str">
        <f t="shared" si="179"/>
        <v/>
      </c>
      <c r="N165" s="60" t="str">
        <f t="shared" si="179"/>
        <v/>
      </c>
      <c r="O165" s="58" t="str">
        <f t="shared" si="179"/>
        <v/>
      </c>
      <c r="P165" s="60" t="str">
        <f t="shared" si="179"/>
        <v/>
      </c>
      <c r="Q165" s="2"/>
      <c r="R165" s="2"/>
      <c r="S165" s="80" t="s">
        <v>85</v>
      </c>
      <c r="T165" s="42" t="str">
        <f t="shared" ca="1" si="180"/>
        <v>Error</v>
      </c>
      <c r="U165" s="42">
        <f t="shared" ca="1" si="181"/>
        <v>4</v>
      </c>
      <c r="V165" s="41" t="e">
        <f t="shared" ca="1" si="186"/>
        <v>#N/A</v>
      </c>
      <c r="W165" s="42" t="e">
        <f t="shared" si="182"/>
        <v>#N/A</v>
      </c>
      <c r="X165" s="42">
        <f t="shared" ca="1" si="187"/>
        <v>8</v>
      </c>
      <c r="Y165" s="35" t="e">
        <f t="shared" si="183"/>
        <v>#N/A</v>
      </c>
      <c r="Z165" s="1" t="str">
        <f t="shared" si="188"/>
        <v/>
      </c>
      <c r="AA165" s="1" t="e">
        <f t="shared" si="184"/>
        <v>#N/A</v>
      </c>
      <c r="AB165" s="1" t="str">
        <f>IF(S164="A","Admin!B27","Admin!C27")</f>
        <v>Admin!C27</v>
      </c>
      <c r="AC165" s="79">
        <f t="shared" si="190"/>
        <v>-2</v>
      </c>
      <c r="AD165" s="2" t="str">
        <f t="shared" si="191"/>
        <v>S163</v>
      </c>
      <c r="AE165" s="2" t="str">
        <f t="shared" si="189"/>
        <v>AA$162:AA$169</v>
      </c>
    </row>
    <row r="166" spans="2:31" x14ac:dyDescent="0.2">
      <c r="B166" s="34">
        <v>5</v>
      </c>
      <c r="C166" s="67" t="str">
        <f t="shared" ca="1" si="178"/>
        <v/>
      </c>
      <c r="D166" s="67" t="str">
        <f t="shared" si="185"/>
        <v/>
      </c>
      <c r="E166" s="36"/>
      <c r="F166" s="53" t="s">
        <v>98</v>
      </c>
      <c r="G166" s="49"/>
      <c r="H166" s="49"/>
      <c r="I166" s="58" t="str">
        <f t="shared" si="179"/>
        <v/>
      </c>
      <c r="J166" s="59" t="str">
        <f t="shared" si="179"/>
        <v/>
      </c>
      <c r="K166" s="59" t="str">
        <f t="shared" si="179"/>
        <v/>
      </c>
      <c r="L166" s="59" t="str">
        <f t="shared" si="179"/>
        <v/>
      </c>
      <c r="M166" s="59" t="str">
        <f t="shared" si="179"/>
        <v/>
      </c>
      <c r="N166" s="60" t="str">
        <f t="shared" si="179"/>
        <v/>
      </c>
      <c r="O166" s="58" t="str">
        <f t="shared" si="179"/>
        <v/>
      </c>
      <c r="P166" s="60" t="str">
        <f t="shared" si="179"/>
        <v/>
      </c>
      <c r="Q166" s="2"/>
      <c r="R166" s="2"/>
      <c r="S166" s="42"/>
      <c r="T166" s="42" t="str">
        <f t="shared" ca="1" si="180"/>
        <v>Error</v>
      </c>
      <c r="U166" s="42">
        <f t="shared" ca="1" si="181"/>
        <v>3</v>
      </c>
      <c r="V166" s="41" t="e">
        <f t="shared" ca="1" si="186"/>
        <v>#N/A</v>
      </c>
      <c r="W166" s="42" t="e">
        <f t="shared" si="182"/>
        <v>#N/A</v>
      </c>
      <c r="X166" s="42">
        <f t="shared" ca="1" si="187"/>
        <v>8</v>
      </c>
      <c r="Y166" s="35" t="e">
        <f t="shared" si="183"/>
        <v>#N/A</v>
      </c>
      <c r="Z166" s="1" t="str">
        <f t="shared" si="188"/>
        <v/>
      </c>
      <c r="AA166" s="1" t="e">
        <f t="shared" si="184"/>
        <v>#N/A</v>
      </c>
      <c r="AB166" s="1" t="str">
        <f>IF(S164="A","Admin!B28","Admin!C28")</f>
        <v>Admin!C28</v>
      </c>
      <c r="AC166" s="79">
        <f t="shared" si="190"/>
        <v>-3</v>
      </c>
      <c r="AD166" s="2" t="str">
        <f t="shared" si="191"/>
        <v>S163</v>
      </c>
      <c r="AE166" s="2" t="str">
        <f t="shared" si="189"/>
        <v>AA$162:AA$169</v>
      </c>
    </row>
    <row r="167" spans="2:31" x14ac:dyDescent="0.2">
      <c r="B167" s="37">
        <v>6</v>
      </c>
      <c r="C167" s="68" t="str">
        <f t="shared" ca="1" si="178"/>
        <v/>
      </c>
      <c r="D167" s="68" t="str">
        <f t="shared" si="185"/>
        <v/>
      </c>
      <c r="E167" s="38"/>
      <c r="F167" s="54" t="s">
        <v>98</v>
      </c>
      <c r="G167" s="49"/>
      <c r="H167" s="49"/>
      <c r="I167" s="61" t="str">
        <f t="shared" si="179"/>
        <v/>
      </c>
      <c r="J167" s="62" t="str">
        <f t="shared" si="179"/>
        <v/>
      </c>
      <c r="K167" s="62" t="str">
        <f t="shared" si="179"/>
        <v/>
      </c>
      <c r="L167" s="62" t="str">
        <f t="shared" si="179"/>
        <v/>
      </c>
      <c r="M167" s="62" t="str">
        <f t="shared" si="179"/>
        <v/>
      </c>
      <c r="N167" s="63" t="str">
        <f t="shared" si="179"/>
        <v/>
      </c>
      <c r="O167" s="61" t="str">
        <f t="shared" si="179"/>
        <v/>
      </c>
      <c r="P167" s="63" t="str">
        <f t="shared" si="179"/>
        <v/>
      </c>
      <c r="Q167" s="2"/>
      <c r="R167" s="2"/>
      <c r="S167" s="42"/>
      <c r="T167" s="42" t="str">
        <f t="shared" ca="1" si="180"/>
        <v>Error</v>
      </c>
      <c r="U167" s="42">
        <f t="shared" ca="1" si="181"/>
        <v>2</v>
      </c>
      <c r="V167" s="41" t="e">
        <f t="shared" ca="1" si="186"/>
        <v>#N/A</v>
      </c>
      <c r="W167" s="42" t="e">
        <f t="shared" si="182"/>
        <v>#N/A</v>
      </c>
      <c r="X167" s="42">
        <f t="shared" ca="1" si="187"/>
        <v>8</v>
      </c>
      <c r="Y167" s="35" t="e">
        <f t="shared" si="183"/>
        <v>#N/A</v>
      </c>
      <c r="Z167" s="1" t="str">
        <f t="shared" si="188"/>
        <v/>
      </c>
      <c r="AA167" s="1" t="e">
        <f t="shared" si="184"/>
        <v>#N/A</v>
      </c>
      <c r="AB167" s="1" t="str">
        <f>IF(S164="A","Admin!B29","Admin!C29")</f>
        <v>Admin!C29</v>
      </c>
      <c r="AC167" s="79">
        <f t="shared" si="190"/>
        <v>-4</v>
      </c>
      <c r="AD167" s="2" t="str">
        <f t="shared" si="191"/>
        <v>S163</v>
      </c>
      <c r="AE167" s="2" t="str">
        <f t="shared" si="189"/>
        <v>AA$162:AA$169</v>
      </c>
    </row>
    <row r="168" spans="2:31" hidden="1" x14ac:dyDescent="0.2">
      <c r="B168" s="71">
        <v>7</v>
      </c>
      <c r="C168" s="72" t="str">
        <f t="shared" ca="1" si="178"/>
        <v/>
      </c>
      <c r="D168" s="72" t="str">
        <f t="shared" si="185"/>
        <v/>
      </c>
      <c r="E168" s="73"/>
      <c r="F168" s="74" t="s">
        <v>98</v>
      </c>
      <c r="G168" s="49"/>
      <c r="H168" s="49"/>
      <c r="I168" s="226" t="str">
        <f t="shared" si="179"/>
        <v/>
      </c>
      <c r="J168" s="227" t="str">
        <f t="shared" si="179"/>
        <v/>
      </c>
      <c r="K168" s="227" t="str">
        <f t="shared" si="179"/>
        <v/>
      </c>
      <c r="L168" s="227" t="str">
        <f t="shared" si="179"/>
        <v/>
      </c>
      <c r="M168" s="227" t="str">
        <f t="shared" si="179"/>
        <v/>
      </c>
      <c r="N168" s="227" t="str">
        <f t="shared" si="179"/>
        <v/>
      </c>
      <c r="O168" s="227" t="str">
        <f t="shared" si="179"/>
        <v/>
      </c>
      <c r="P168" s="228" t="str">
        <f t="shared" si="179"/>
        <v/>
      </c>
      <c r="Q168" s="2"/>
      <c r="R168" s="2"/>
      <c r="S168" s="42"/>
      <c r="T168" s="42" t="str">
        <f t="shared" ca="1" si="180"/>
        <v>Error</v>
      </c>
      <c r="U168" s="42">
        <f t="shared" ca="1" si="181"/>
        <v>1</v>
      </c>
      <c r="V168" s="41" t="e">
        <f t="shared" ca="1" si="186"/>
        <v>#N/A</v>
      </c>
      <c r="W168" s="42" t="e">
        <f t="shared" si="182"/>
        <v>#N/A</v>
      </c>
      <c r="X168" s="42">
        <f t="shared" ca="1" si="187"/>
        <v>8</v>
      </c>
      <c r="Y168" s="35" t="e">
        <f t="shared" si="183"/>
        <v>#N/A</v>
      </c>
      <c r="Z168" s="1" t="str">
        <f t="shared" si="188"/>
        <v/>
      </c>
      <c r="AA168" s="1" t="e">
        <f t="shared" si="184"/>
        <v>#N/A</v>
      </c>
      <c r="AB168" s="1" t="str">
        <f>IF(S164="A","Admin!B30","Admin!C30")</f>
        <v>Admin!C30</v>
      </c>
      <c r="AC168" s="79">
        <f t="shared" si="190"/>
        <v>-5</v>
      </c>
      <c r="AD168" s="2" t="str">
        <f t="shared" si="191"/>
        <v>S163</v>
      </c>
      <c r="AE168" s="2" t="str">
        <f t="shared" si="189"/>
        <v>AA$162:AA$169</v>
      </c>
    </row>
    <row r="169" spans="2:31" hidden="1" x14ac:dyDescent="0.2">
      <c r="B169" s="37">
        <v>8</v>
      </c>
      <c r="C169" s="68" t="str">
        <f t="shared" ca="1" si="178"/>
        <v/>
      </c>
      <c r="D169" s="68" t="str">
        <f t="shared" si="185"/>
        <v/>
      </c>
      <c r="E169" s="38"/>
      <c r="F169" s="54" t="s">
        <v>98</v>
      </c>
      <c r="G169" s="49"/>
      <c r="H169" s="49"/>
      <c r="I169" s="61" t="str">
        <f t="shared" si="179"/>
        <v/>
      </c>
      <c r="J169" s="62" t="str">
        <f t="shared" si="179"/>
        <v/>
      </c>
      <c r="K169" s="62" t="str">
        <f t="shared" si="179"/>
        <v/>
      </c>
      <c r="L169" s="62" t="str">
        <f t="shared" si="179"/>
        <v/>
      </c>
      <c r="M169" s="62" t="str">
        <f t="shared" si="179"/>
        <v/>
      </c>
      <c r="N169" s="62" t="str">
        <f t="shared" si="179"/>
        <v/>
      </c>
      <c r="O169" s="62" t="str">
        <f t="shared" si="179"/>
        <v/>
      </c>
      <c r="P169" s="63" t="str">
        <f t="shared" si="179"/>
        <v/>
      </c>
      <c r="Q169" s="2"/>
      <c r="R169" s="2"/>
      <c r="S169" s="42"/>
      <c r="T169" s="42" t="str">
        <f t="shared" ca="1" si="180"/>
        <v>Error</v>
      </c>
      <c r="U169" s="42">
        <f t="shared" ca="1" si="181"/>
        <v>0</v>
      </c>
      <c r="V169" s="41" t="e">
        <f t="shared" ca="1" si="186"/>
        <v>#N/A</v>
      </c>
      <c r="W169" s="42" t="e">
        <f t="shared" si="182"/>
        <v>#N/A</v>
      </c>
      <c r="X169" s="42">
        <f t="shared" ca="1" si="187"/>
        <v>8</v>
      </c>
      <c r="Y169" s="35" t="e">
        <f t="shared" si="183"/>
        <v>#N/A</v>
      </c>
      <c r="Z169" s="1" t="str">
        <f t="shared" si="188"/>
        <v/>
      </c>
      <c r="AA169" s="1" t="e">
        <f t="shared" si="184"/>
        <v>#N/A</v>
      </c>
      <c r="AB169" s="1" t="str">
        <f>IF(S164="A","Admin!B31","Admin!C31")</f>
        <v>Admin!C31</v>
      </c>
      <c r="AC169" s="79">
        <f t="shared" si="190"/>
        <v>-6</v>
      </c>
      <c r="AD169" s="2" t="str">
        <f t="shared" si="191"/>
        <v>S163</v>
      </c>
      <c r="AE169" s="2" t="str">
        <f t="shared" si="189"/>
        <v>AA$162:AA$169</v>
      </c>
    </row>
    <row r="172" spans="2:31" s="2" customFormat="1" x14ac:dyDescent="0.2">
      <c r="B172" s="32" t="str">
        <f ca="1">S174 &amp; " " &amp; S176 &amp; " string  (" &amp; S$3 &amp;")"</f>
        <v>110m H A string  (Men)</v>
      </c>
      <c r="D172" s="87" t="s">
        <v>94</v>
      </c>
      <c r="E172" s="52"/>
      <c r="F172" s="29" t="s">
        <v>72</v>
      </c>
      <c r="H172" s="47"/>
      <c r="I172" s="29"/>
    </row>
    <row r="173" spans="2:31" x14ac:dyDescent="0.2">
      <c r="B173" s="75" t="s">
        <v>26</v>
      </c>
      <c r="C173" s="76" t="s">
        <v>23</v>
      </c>
      <c r="D173" s="76" t="s">
        <v>70</v>
      </c>
      <c r="E173" s="77" t="s">
        <v>24</v>
      </c>
      <c r="F173" s="78" t="s">
        <v>27</v>
      </c>
      <c r="G173" s="48"/>
      <c r="H173" s="48"/>
      <c r="I173" s="70" t="str">
        <f>I$3</f>
        <v>Bromsgrove &amp; Redditch AC</v>
      </c>
      <c r="J173" s="70" t="str">
        <f t="shared" ref="J173:P173" si="192">J$3</f>
        <v>Burton AC</v>
      </c>
      <c r="K173" s="70" t="str">
        <f t="shared" si="192"/>
        <v>Kidderminster &amp; Stourport AC</v>
      </c>
      <c r="L173" s="70" t="str">
        <f t="shared" si="192"/>
        <v>Newport Harriers</v>
      </c>
      <c r="M173" s="70" t="str">
        <f t="shared" si="192"/>
        <v>Royal Sutton Coldfield</v>
      </c>
      <c r="N173" s="70" t="str">
        <f t="shared" si="192"/>
        <v>Solihull &amp; Small Heath AC</v>
      </c>
      <c r="O173" s="70" t="str">
        <f t="shared" si="192"/>
        <v>Stratford on Avon AC</v>
      </c>
      <c r="P173" s="70" t="str">
        <f t="shared" si="192"/>
        <v>Team8</v>
      </c>
      <c r="S173" s="40">
        <v>43</v>
      </c>
      <c r="T173" s="41"/>
      <c r="U173" s="42" t="s">
        <v>81</v>
      </c>
      <c r="V173" s="41"/>
      <c r="W173" s="42"/>
      <c r="X173" s="42" t="s">
        <v>82</v>
      </c>
      <c r="Y173" s="41" t="s">
        <v>83</v>
      </c>
      <c r="Z173" s="1" t="s">
        <v>84</v>
      </c>
    </row>
    <row r="174" spans="2:31" x14ac:dyDescent="0.2">
      <c r="B174" s="222">
        <v>1</v>
      </c>
      <c r="C174" s="223" t="str">
        <f t="shared" ref="C174:C181" ca="1" si="193">IF(ISNA(V174),"",V174)</f>
        <v/>
      </c>
      <c r="D174" s="223" t="str">
        <f>IF(ISNA(Y174),"",Y174)</f>
        <v/>
      </c>
      <c r="E174" s="224"/>
      <c r="F174" s="225" t="s">
        <v>98</v>
      </c>
      <c r="G174" s="49"/>
      <c r="H174" s="49"/>
      <c r="I174" s="55" t="str">
        <f t="shared" ref="I174:P181" si="194">IF($Z174=I$3,$T174,"")</f>
        <v/>
      </c>
      <c r="J174" s="56" t="str">
        <f t="shared" si="194"/>
        <v/>
      </c>
      <c r="K174" s="56" t="str">
        <f t="shared" si="194"/>
        <v/>
      </c>
      <c r="L174" s="56" t="str">
        <f t="shared" si="194"/>
        <v/>
      </c>
      <c r="M174" s="56" t="str">
        <f t="shared" si="194"/>
        <v/>
      </c>
      <c r="N174" s="57" t="str">
        <f t="shared" si="194"/>
        <v/>
      </c>
      <c r="O174" s="55" t="str">
        <f t="shared" si="194"/>
        <v/>
      </c>
      <c r="P174" s="57" t="str">
        <f t="shared" si="194"/>
        <v/>
      </c>
      <c r="Q174" s="2"/>
      <c r="R174" s="2"/>
      <c r="S174" s="42" t="str">
        <f ca="1">VLOOKUP(S173,INDIRECT($S$5),2,FALSE)</f>
        <v>110m H</v>
      </c>
      <c r="T174" s="42" t="str">
        <f t="shared" ref="T174:T181" ca="1" si="195">IF(X174&gt;1,"Error",U174)</f>
        <v>Error</v>
      </c>
      <c r="U174" s="42">
        <f t="shared" ref="U174:U181" ca="1" si="196">IF(AND(E174&lt;&gt;"",LEFT(F174,1)="d"),0,INDIRECT(AB174))</f>
        <v>10</v>
      </c>
      <c r="V174" s="41" t="e">
        <f ca="1">HLOOKUP(E174,INDIRECT($S$4),INDIRECT(AD174),FALSE)</f>
        <v>#N/A</v>
      </c>
      <c r="W174" s="42" t="e">
        <f t="shared" ref="W174:W181" si="197">CONCATENATE("=",AA174)</f>
        <v>#N/A</v>
      </c>
      <c r="X174" s="42">
        <f ca="1">COUNTIF(INDIRECT(AE174),W174)</f>
        <v>8</v>
      </c>
      <c r="Y174" s="35" t="e">
        <f t="shared" ref="Y174:Y181" si="198">VLOOKUP(E174,TeamID,2,FALSE)</f>
        <v>#N/A</v>
      </c>
      <c r="Z174" s="1" t="str">
        <f>IF(ISNA(Y174),"",Y174)</f>
        <v/>
      </c>
      <c r="AA174" s="1" t="e">
        <f t="shared" ref="AA174:AA181" si="199">HLOOKUP(E174,$I$24:$X$25, 2, FALSE)</f>
        <v>#N/A</v>
      </c>
      <c r="AB174" s="1" t="str">
        <f>IF(S176="A","Admin!B24","Admin!C24")</f>
        <v>Admin!B24</v>
      </c>
      <c r="AC174" s="79">
        <v>1</v>
      </c>
      <c r="AD174" s="2" t="str">
        <f>"S" &amp; ROW(AB174)+AC174</f>
        <v>S175</v>
      </c>
      <c r="AE174" s="2" t="str">
        <f>"AA$"&amp;ROW(AD174)+AC174-1&amp;":AA$"&amp;ROW(AD174)+AC174+6</f>
        <v>AA$174:AA$181</v>
      </c>
    </row>
    <row r="175" spans="2:31" x14ac:dyDescent="0.2">
      <c r="B175" s="34">
        <v>2</v>
      </c>
      <c r="C175" s="67" t="str">
        <f t="shared" ca="1" si="193"/>
        <v/>
      </c>
      <c r="D175" s="67" t="str">
        <f t="shared" ref="D175:D181" si="200">IF(ISNA(Y175),"",Y175)</f>
        <v/>
      </c>
      <c r="E175" s="36"/>
      <c r="F175" s="53" t="s">
        <v>98</v>
      </c>
      <c r="G175" s="49"/>
      <c r="H175" s="49"/>
      <c r="I175" s="58" t="str">
        <f t="shared" si="194"/>
        <v/>
      </c>
      <c r="J175" s="59" t="str">
        <f t="shared" si="194"/>
        <v/>
      </c>
      <c r="K175" s="59" t="str">
        <f t="shared" si="194"/>
        <v/>
      </c>
      <c r="L175" s="59" t="str">
        <f t="shared" si="194"/>
        <v/>
      </c>
      <c r="M175" s="59" t="str">
        <f t="shared" si="194"/>
        <v/>
      </c>
      <c r="N175" s="60" t="str">
        <f t="shared" si="194"/>
        <v/>
      </c>
      <c r="O175" s="58" t="str">
        <f t="shared" si="194"/>
        <v/>
      </c>
      <c r="P175" s="60" t="str">
        <f t="shared" si="194"/>
        <v/>
      </c>
      <c r="Q175" s="2"/>
      <c r="R175" s="2"/>
      <c r="S175" s="42">
        <f>S173-$S$7</f>
        <v>11</v>
      </c>
      <c r="T175" s="42" t="str">
        <f t="shared" ca="1" si="195"/>
        <v>Error</v>
      </c>
      <c r="U175" s="42">
        <f t="shared" ca="1" si="196"/>
        <v>8</v>
      </c>
      <c r="V175" s="41" t="e">
        <f t="shared" ref="V175:V181" ca="1" si="201">HLOOKUP(E175,INDIRECT($S$4),INDIRECT(AD175),FALSE)</f>
        <v>#N/A</v>
      </c>
      <c r="W175" s="42" t="e">
        <f t="shared" si="197"/>
        <v>#N/A</v>
      </c>
      <c r="X175" s="42">
        <f t="shared" ref="X175:X181" ca="1" si="202">COUNTIF(INDIRECT(AE175),W175)</f>
        <v>8</v>
      </c>
      <c r="Y175" s="35" t="e">
        <f t="shared" si="198"/>
        <v>#N/A</v>
      </c>
      <c r="Z175" s="1" t="str">
        <f t="shared" ref="Z175:Z181" si="203">IF(ISNA(Y175),"",Y175)</f>
        <v/>
      </c>
      <c r="AA175" s="1" t="e">
        <f t="shared" si="199"/>
        <v>#N/A</v>
      </c>
      <c r="AB175" s="1" t="str">
        <f>IF(S176="A","Admin!B25","Admin!C25")</f>
        <v>Admin!B25</v>
      </c>
      <c r="AC175" s="79">
        <f>AC174-1</f>
        <v>0</v>
      </c>
      <c r="AD175" s="2" t="str">
        <f>"S" &amp; ROW(AB175)+AC175</f>
        <v>S175</v>
      </c>
      <c r="AE175" s="2" t="str">
        <f t="shared" ref="AE175:AE181" si="204">"AA$"&amp;ROW(AD175)+AC175-1&amp;":AA$"&amp;ROW(AD175)+AC175+6</f>
        <v>AA$174:AA$181</v>
      </c>
    </row>
    <row r="176" spans="2:31" x14ac:dyDescent="0.2">
      <c r="B176" s="34">
        <v>3</v>
      </c>
      <c r="C176" s="67" t="str">
        <f t="shared" ca="1" si="193"/>
        <v/>
      </c>
      <c r="D176" s="67" t="str">
        <f t="shared" si="200"/>
        <v/>
      </c>
      <c r="E176" s="36"/>
      <c r="F176" s="53" t="s">
        <v>98</v>
      </c>
      <c r="G176" s="49"/>
      <c r="H176" s="49"/>
      <c r="I176" s="58" t="str">
        <f t="shared" si="194"/>
        <v/>
      </c>
      <c r="J176" s="59" t="str">
        <f t="shared" si="194"/>
        <v/>
      </c>
      <c r="K176" s="59" t="str">
        <f t="shared" si="194"/>
        <v/>
      </c>
      <c r="L176" s="59" t="str">
        <f t="shared" si="194"/>
        <v/>
      </c>
      <c r="M176" s="59" t="str">
        <f t="shared" si="194"/>
        <v/>
      </c>
      <c r="N176" s="60" t="str">
        <f t="shared" si="194"/>
        <v/>
      </c>
      <c r="O176" s="58" t="str">
        <f t="shared" si="194"/>
        <v/>
      </c>
      <c r="P176" s="60" t="str">
        <f t="shared" si="194"/>
        <v/>
      </c>
      <c r="Q176" s="2"/>
      <c r="R176" s="2"/>
      <c r="S176" s="81" t="s">
        <v>44</v>
      </c>
      <c r="T176" s="42" t="str">
        <f t="shared" ca="1" si="195"/>
        <v>Error</v>
      </c>
      <c r="U176" s="42">
        <f t="shared" ca="1" si="196"/>
        <v>7</v>
      </c>
      <c r="V176" s="41" t="e">
        <f t="shared" ca="1" si="201"/>
        <v>#N/A</v>
      </c>
      <c r="W176" s="42" t="e">
        <f t="shared" si="197"/>
        <v>#N/A</v>
      </c>
      <c r="X176" s="42">
        <f t="shared" ca="1" si="202"/>
        <v>8</v>
      </c>
      <c r="Y176" s="35" t="e">
        <f t="shared" si="198"/>
        <v>#N/A</v>
      </c>
      <c r="Z176" s="1" t="str">
        <f t="shared" si="203"/>
        <v/>
      </c>
      <c r="AA176" s="1" t="e">
        <f t="shared" si="199"/>
        <v>#N/A</v>
      </c>
      <c r="AB176" s="1" t="str">
        <f>IF(S176="A","Admin!B26","Admin!C26")</f>
        <v>Admin!B26</v>
      </c>
      <c r="AC176" s="79">
        <f t="shared" ref="AC176:AC181" si="205">AC175-1</f>
        <v>-1</v>
      </c>
      <c r="AD176" s="2" t="str">
        <f t="shared" ref="AD176:AD181" si="206">"S" &amp; ROW(AB176)+AC176</f>
        <v>S175</v>
      </c>
      <c r="AE176" s="2" t="str">
        <f t="shared" si="204"/>
        <v>AA$174:AA$181</v>
      </c>
    </row>
    <row r="177" spans="2:31" x14ac:dyDescent="0.2">
      <c r="B177" s="34">
        <v>4</v>
      </c>
      <c r="C177" s="67" t="str">
        <f t="shared" ca="1" si="193"/>
        <v/>
      </c>
      <c r="D177" s="67" t="str">
        <f t="shared" si="200"/>
        <v/>
      </c>
      <c r="E177" s="36"/>
      <c r="F177" s="53" t="s">
        <v>98</v>
      </c>
      <c r="G177" s="49"/>
      <c r="H177" s="49"/>
      <c r="I177" s="58" t="str">
        <f t="shared" si="194"/>
        <v/>
      </c>
      <c r="J177" s="59" t="str">
        <f t="shared" si="194"/>
        <v/>
      </c>
      <c r="K177" s="59" t="str">
        <f t="shared" si="194"/>
        <v/>
      </c>
      <c r="L177" s="59" t="str">
        <f t="shared" si="194"/>
        <v/>
      </c>
      <c r="M177" s="59" t="str">
        <f t="shared" si="194"/>
        <v/>
      </c>
      <c r="N177" s="60" t="str">
        <f t="shared" si="194"/>
        <v/>
      </c>
      <c r="O177" s="58" t="str">
        <f t="shared" si="194"/>
        <v/>
      </c>
      <c r="P177" s="60" t="str">
        <f t="shared" si="194"/>
        <v/>
      </c>
      <c r="Q177" s="2"/>
      <c r="R177" s="2"/>
      <c r="S177" s="80" t="s">
        <v>85</v>
      </c>
      <c r="T177" s="42" t="str">
        <f t="shared" ca="1" si="195"/>
        <v>Error</v>
      </c>
      <c r="U177" s="42">
        <f t="shared" ca="1" si="196"/>
        <v>6</v>
      </c>
      <c r="V177" s="41" t="e">
        <f t="shared" ca="1" si="201"/>
        <v>#N/A</v>
      </c>
      <c r="W177" s="42" t="e">
        <f t="shared" si="197"/>
        <v>#N/A</v>
      </c>
      <c r="X177" s="42">
        <f t="shared" ca="1" si="202"/>
        <v>8</v>
      </c>
      <c r="Y177" s="35" t="e">
        <f t="shared" si="198"/>
        <v>#N/A</v>
      </c>
      <c r="Z177" s="1" t="str">
        <f t="shared" si="203"/>
        <v/>
      </c>
      <c r="AA177" s="1" t="e">
        <f t="shared" si="199"/>
        <v>#N/A</v>
      </c>
      <c r="AB177" s="1" t="str">
        <f>IF(S176="A","Admin!B27","Admin!C27")</f>
        <v>Admin!B27</v>
      </c>
      <c r="AC177" s="79">
        <f t="shared" si="205"/>
        <v>-2</v>
      </c>
      <c r="AD177" s="2" t="str">
        <f t="shared" si="206"/>
        <v>S175</v>
      </c>
      <c r="AE177" s="2" t="str">
        <f t="shared" si="204"/>
        <v>AA$174:AA$181</v>
      </c>
    </row>
    <row r="178" spans="2:31" x14ac:dyDescent="0.2">
      <c r="B178" s="34">
        <v>5</v>
      </c>
      <c r="C178" s="67" t="str">
        <f t="shared" ca="1" si="193"/>
        <v/>
      </c>
      <c r="D178" s="67" t="str">
        <f t="shared" si="200"/>
        <v/>
      </c>
      <c r="E178" s="36"/>
      <c r="F178" s="53" t="s">
        <v>98</v>
      </c>
      <c r="G178" s="49"/>
      <c r="H178" s="49"/>
      <c r="I178" s="58" t="str">
        <f t="shared" si="194"/>
        <v/>
      </c>
      <c r="J178" s="59" t="str">
        <f t="shared" si="194"/>
        <v/>
      </c>
      <c r="K178" s="59" t="str">
        <f t="shared" si="194"/>
        <v/>
      </c>
      <c r="L178" s="59" t="str">
        <f t="shared" si="194"/>
        <v/>
      </c>
      <c r="M178" s="59" t="str">
        <f t="shared" si="194"/>
        <v/>
      </c>
      <c r="N178" s="60" t="str">
        <f t="shared" si="194"/>
        <v/>
      </c>
      <c r="O178" s="58" t="str">
        <f t="shared" si="194"/>
        <v/>
      </c>
      <c r="P178" s="60" t="str">
        <f t="shared" si="194"/>
        <v/>
      </c>
      <c r="Q178" s="2"/>
      <c r="R178" s="2"/>
      <c r="S178" s="42"/>
      <c r="T178" s="42" t="str">
        <f t="shared" ca="1" si="195"/>
        <v>Error</v>
      </c>
      <c r="U178" s="42">
        <f t="shared" ca="1" si="196"/>
        <v>5</v>
      </c>
      <c r="V178" s="41" t="e">
        <f t="shared" ca="1" si="201"/>
        <v>#N/A</v>
      </c>
      <c r="W178" s="42" t="e">
        <f t="shared" si="197"/>
        <v>#N/A</v>
      </c>
      <c r="X178" s="42">
        <f t="shared" ca="1" si="202"/>
        <v>8</v>
      </c>
      <c r="Y178" s="35" t="e">
        <f t="shared" si="198"/>
        <v>#N/A</v>
      </c>
      <c r="Z178" s="1" t="str">
        <f t="shared" si="203"/>
        <v/>
      </c>
      <c r="AA178" s="1" t="e">
        <f t="shared" si="199"/>
        <v>#N/A</v>
      </c>
      <c r="AB178" s="1" t="str">
        <f>IF(S176="A","Admin!B28","Admin!C28")</f>
        <v>Admin!B28</v>
      </c>
      <c r="AC178" s="79">
        <f t="shared" si="205"/>
        <v>-3</v>
      </c>
      <c r="AD178" s="2" t="str">
        <f t="shared" si="206"/>
        <v>S175</v>
      </c>
      <c r="AE178" s="2" t="str">
        <f t="shared" si="204"/>
        <v>AA$174:AA$181</v>
      </c>
    </row>
    <row r="179" spans="2:31" x14ac:dyDescent="0.2">
      <c r="B179" s="37">
        <v>6</v>
      </c>
      <c r="C179" s="68" t="str">
        <f t="shared" ca="1" si="193"/>
        <v/>
      </c>
      <c r="D179" s="68" t="str">
        <f t="shared" si="200"/>
        <v/>
      </c>
      <c r="E179" s="38"/>
      <c r="F179" s="54" t="s">
        <v>98</v>
      </c>
      <c r="G179" s="49"/>
      <c r="H179" s="49"/>
      <c r="I179" s="61" t="str">
        <f t="shared" si="194"/>
        <v/>
      </c>
      <c r="J179" s="62" t="str">
        <f t="shared" si="194"/>
        <v/>
      </c>
      <c r="K179" s="62" t="str">
        <f t="shared" si="194"/>
        <v/>
      </c>
      <c r="L179" s="62" t="str">
        <f t="shared" si="194"/>
        <v/>
      </c>
      <c r="M179" s="62" t="str">
        <f t="shared" si="194"/>
        <v/>
      </c>
      <c r="N179" s="63" t="str">
        <f t="shared" si="194"/>
        <v/>
      </c>
      <c r="O179" s="61" t="str">
        <f t="shared" si="194"/>
        <v/>
      </c>
      <c r="P179" s="63" t="str">
        <f t="shared" si="194"/>
        <v/>
      </c>
      <c r="Q179" s="2"/>
      <c r="R179" s="2"/>
      <c r="S179" s="42"/>
      <c r="T179" s="42" t="str">
        <f t="shared" ca="1" si="195"/>
        <v>Error</v>
      </c>
      <c r="U179" s="42">
        <f t="shared" ca="1" si="196"/>
        <v>4</v>
      </c>
      <c r="V179" s="41" t="e">
        <f t="shared" ca="1" si="201"/>
        <v>#N/A</v>
      </c>
      <c r="W179" s="42" t="e">
        <f t="shared" si="197"/>
        <v>#N/A</v>
      </c>
      <c r="X179" s="42">
        <f t="shared" ca="1" si="202"/>
        <v>8</v>
      </c>
      <c r="Y179" s="35" t="e">
        <f t="shared" si="198"/>
        <v>#N/A</v>
      </c>
      <c r="Z179" s="1" t="str">
        <f t="shared" si="203"/>
        <v/>
      </c>
      <c r="AA179" s="1" t="e">
        <f t="shared" si="199"/>
        <v>#N/A</v>
      </c>
      <c r="AB179" s="1" t="str">
        <f>IF(S176="A","Admin!B29","Admin!C29")</f>
        <v>Admin!B29</v>
      </c>
      <c r="AC179" s="79">
        <f t="shared" si="205"/>
        <v>-4</v>
      </c>
      <c r="AD179" s="2" t="str">
        <f t="shared" si="206"/>
        <v>S175</v>
      </c>
      <c r="AE179" s="2" t="str">
        <f t="shared" si="204"/>
        <v>AA$174:AA$181</v>
      </c>
    </row>
    <row r="180" spans="2:31" hidden="1" x14ac:dyDescent="0.2">
      <c r="B180" s="71">
        <v>7</v>
      </c>
      <c r="C180" s="72" t="str">
        <f t="shared" ca="1" si="193"/>
        <v/>
      </c>
      <c r="D180" s="72" t="str">
        <f t="shared" si="200"/>
        <v/>
      </c>
      <c r="E180" s="73"/>
      <c r="F180" s="74" t="s">
        <v>98</v>
      </c>
      <c r="G180" s="49"/>
      <c r="H180" s="49"/>
      <c r="I180" s="226" t="str">
        <f t="shared" si="194"/>
        <v/>
      </c>
      <c r="J180" s="227" t="str">
        <f t="shared" si="194"/>
        <v/>
      </c>
      <c r="K180" s="227" t="str">
        <f t="shared" si="194"/>
        <v/>
      </c>
      <c r="L180" s="227" t="str">
        <f t="shared" si="194"/>
        <v/>
      </c>
      <c r="M180" s="227" t="str">
        <f t="shared" si="194"/>
        <v/>
      </c>
      <c r="N180" s="227" t="str">
        <f t="shared" si="194"/>
        <v/>
      </c>
      <c r="O180" s="227" t="str">
        <f t="shared" si="194"/>
        <v/>
      </c>
      <c r="P180" s="228" t="str">
        <f t="shared" si="194"/>
        <v/>
      </c>
      <c r="Q180" s="2"/>
      <c r="R180" s="2"/>
      <c r="S180" s="42"/>
      <c r="T180" s="42" t="str">
        <f t="shared" ca="1" si="195"/>
        <v>Error</v>
      </c>
      <c r="U180" s="42">
        <f t="shared" ca="1" si="196"/>
        <v>3</v>
      </c>
      <c r="V180" s="41" t="e">
        <f t="shared" ca="1" si="201"/>
        <v>#N/A</v>
      </c>
      <c r="W180" s="42" t="e">
        <f t="shared" si="197"/>
        <v>#N/A</v>
      </c>
      <c r="X180" s="42">
        <f t="shared" ca="1" si="202"/>
        <v>8</v>
      </c>
      <c r="Y180" s="35" t="e">
        <f t="shared" si="198"/>
        <v>#N/A</v>
      </c>
      <c r="Z180" s="1" t="str">
        <f t="shared" si="203"/>
        <v/>
      </c>
      <c r="AA180" s="1" t="e">
        <f t="shared" si="199"/>
        <v>#N/A</v>
      </c>
      <c r="AB180" s="1" t="str">
        <f>IF(S176="A","Admin!B30","Admin!C30")</f>
        <v>Admin!B30</v>
      </c>
      <c r="AC180" s="79">
        <f t="shared" si="205"/>
        <v>-5</v>
      </c>
      <c r="AD180" s="2" t="str">
        <f t="shared" si="206"/>
        <v>S175</v>
      </c>
      <c r="AE180" s="2" t="str">
        <f t="shared" si="204"/>
        <v>AA$174:AA$181</v>
      </c>
    </row>
    <row r="181" spans="2:31" hidden="1" x14ac:dyDescent="0.2">
      <c r="B181" s="37">
        <v>8</v>
      </c>
      <c r="C181" s="68" t="str">
        <f t="shared" ca="1" si="193"/>
        <v/>
      </c>
      <c r="D181" s="68" t="str">
        <f t="shared" si="200"/>
        <v/>
      </c>
      <c r="E181" s="38"/>
      <c r="F181" s="54" t="s">
        <v>98</v>
      </c>
      <c r="G181" s="49"/>
      <c r="H181" s="49"/>
      <c r="I181" s="61" t="str">
        <f t="shared" si="194"/>
        <v/>
      </c>
      <c r="J181" s="62" t="str">
        <f t="shared" si="194"/>
        <v/>
      </c>
      <c r="K181" s="62" t="str">
        <f t="shared" si="194"/>
        <v/>
      </c>
      <c r="L181" s="62" t="str">
        <f t="shared" si="194"/>
        <v/>
      </c>
      <c r="M181" s="62" t="str">
        <f t="shared" si="194"/>
        <v/>
      </c>
      <c r="N181" s="62" t="str">
        <f t="shared" si="194"/>
        <v/>
      </c>
      <c r="O181" s="62" t="str">
        <f t="shared" si="194"/>
        <v/>
      </c>
      <c r="P181" s="63" t="str">
        <f t="shared" si="194"/>
        <v/>
      </c>
      <c r="Q181" s="2"/>
      <c r="R181" s="2"/>
      <c r="S181" s="42"/>
      <c r="T181" s="42" t="str">
        <f t="shared" ca="1" si="195"/>
        <v>Error</v>
      </c>
      <c r="U181" s="42">
        <f t="shared" ca="1" si="196"/>
        <v>0</v>
      </c>
      <c r="V181" s="41" t="e">
        <f t="shared" ca="1" si="201"/>
        <v>#N/A</v>
      </c>
      <c r="W181" s="42" t="e">
        <f t="shared" si="197"/>
        <v>#N/A</v>
      </c>
      <c r="X181" s="42">
        <f t="shared" ca="1" si="202"/>
        <v>8</v>
      </c>
      <c r="Y181" s="35" t="e">
        <f t="shared" si="198"/>
        <v>#N/A</v>
      </c>
      <c r="Z181" s="1" t="str">
        <f t="shared" si="203"/>
        <v/>
      </c>
      <c r="AA181" s="1" t="e">
        <f t="shared" si="199"/>
        <v>#N/A</v>
      </c>
      <c r="AB181" s="1" t="str">
        <f>IF(S176="A","Admin!B31","Admin!C31")</f>
        <v>Admin!B31</v>
      </c>
      <c r="AC181" s="79">
        <f t="shared" si="205"/>
        <v>-6</v>
      </c>
      <c r="AD181" s="2" t="str">
        <f t="shared" si="206"/>
        <v>S175</v>
      </c>
      <c r="AE181" s="2" t="str">
        <f t="shared" si="204"/>
        <v>AA$174:AA$181</v>
      </c>
    </row>
    <row r="182" spans="2:31" ht="12" customHeight="1" x14ac:dyDescent="0.2">
      <c r="B182" s="50"/>
      <c r="C182" s="48"/>
      <c r="D182" s="48"/>
      <c r="E182" s="50"/>
      <c r="F182" s="49" t="s">
        <v>98</v>
      </c>
      <c r="G182" s="49"/>
      <c r="H182" s="49"/>
      <c r="I182" s="51"/>
      <c r="J182" s="51"/>
      <c r="K182" s="51"/>
      <c r="L182" s="51"/>
      <c r="M182" s="51"/>
      <c r="N182" s="51"/>
      <c r="O182" s="51"/>
      <c r="P182" s="51"/>
      <c r="Q182" s="2"/>
      <c r="R182" s="2"/>
      <c r="S182" s="42"/>
      <c r="T182" s="42"/>
      <c r="U182" s="41"/>
      <c r="V182" s="41"/>
      <c r="W182" s="42"/>
      <c r="X182" s="42"/>
      <c r="Y182" s="41"/>
    </row>
    <row r="183" spans="2:31" ht="12" customHeight="1" x14ac:dyDescent="0.2">
      <c r="B183" s="50"/>
      <c r="C183" s="48"/>
      <c r="D183" s="48"/>
      <c r="E183" s="50"/>
      <c r="F183" s="49"/>
      <c r="G183" s="49"/>
      <c r="H183" s="49"/>
      <c r="I183" s="51"/>
      <c r="J183" s="51"/>
      <c r="K183" s="51"/>
      <c r="L183" s="51"/>
      <c r="M183" s="51"/>
      <c r="N183" s="51"/>
      <c r="O183" s="51"/>
      <c r="P183" s="51"/>
      <c r="Q183" s="2"/>
      <c r="R183" s="2"/>
      <c r="S183" s="42"/>
      <c r="T183" s="42"/>
      <c r="U183" s="41"/>
      <c r="V183" s="41"/>
      <c r="W183" s="42"/>
      <c r="X183" s="42"/>
      <c r="Y183" s="41"/>
    </row>
    <row r="184" spans="2:31" s="2" customFormat="1" x14ac:dyDescent="0.2">
      <c r="B184" s="32" t="str">
        <f ca="1">S186 &amp; " " &amp; S188 &amp; " string  (" &amp; S$3 &amp;")"</f>
        <v>110m H B string  (Men)</v>
      </c>
      <c r="D184" s="87" t="s">
        <v>94</v>
      </c>
      <c r="E184" s="52"/>
      <c r="F184" s="29" t="s">
        <v>72</v>
      </c>
      <c r="H184" s="47"/>
      <c r="I184" s="29"/>
    </row>
    <row r="185" spans="2:31" x14ac:dyDescent="0.2">
      <c r="B185" s="75" t="s">
        <v>26</v>
      </c>
      <c r="C185" s="76" t="s">
        <v>23</v>
      </c>
      <c r="D185" s="76" t="s">
        <v>70</v>
      </c>
      <c r="E185" s="77" t="s">
        <v>24</v>
      </c>
      <c r="F185" s="78" t="s">
        <v>27</v>
      </c>
      <c r="G185" s="48"/>
      <c r="H185" s="48"/>
      <c r="I185" s="70" t="str">
        <f>I$3</f>
        <v>Bromsgrove &amp; Redditch AC</v>
      </c>
      <c r="J185" s="70" t="str">
        <f t="shared" ref="J185:P185" si="207">J$3</f>
        <v>Burton AC</v>
      </c>
      <c r="K185" s="70" t="str">
        <f t="shared" si="207"/>
        <v>Kidderminster &amp; Stourport AC</v>
      </c>
      <c r="L185" s="70" t="str">
        <f t="shared" si="207"/>
        <v>Newport Harriers</v>
      </c>
      <c r="M185" s="70" t="str">
        <f t="shared" si="207"/>
        <v>Royal Sutton Coldfield</v>
      </c>
      <c r="N185" s="70" t="str">
        <f t="shared" si="207"/>
        <v>Solihull &amp; Small Heath AC</v>
      </c>
      <c r="O185" s="70" t="str">
        <f t="shared" si="207"/>
        <v>Stratford on Avon AC</v>
      </c>
      <c r="P185" s="70" t="str">
        <f t="shared" si="207"/>
        <v>Team8</v>
      </c>
      <c r="S185" s="40">
        <v>43</v>
      </c>
      <c r="T185" s="41"/>
      <c r="U185" s="42" t="s">
        <v>81</v>
      </c>
      <c r="V185" s="41"/>
      <c r="W185" s="42"/>
      <c r="X185" s="42" t="s">
        <v>82</v>
      </c>
      <c r="Y185" s="41" t="s">
        <v>83</v>
      </c>
      <c r="Z185" s="1" t="s">
        <v>84</v>
      </c>
    </row>
    <row r="186" spans="2:31" x14ac:dyDescent="0.2">
      <c r="B186" s="222">
        <v>1</v>
      </c>
      <c r="C186" s="223" t="str">
        <f t="shared" ref="C186:C193" ca="1" si="208">IF(ISNA(V186),"",V186)</f>
        <v/>
      </c>
      <c r="D186" s="223" t="str">
        <f>IF(ISNA(Y186),"",Y186)</f>
        <v/>
      </c>
      <c r="E186" s="224"/>
      <c r="F186" s="225" t="s">
        <v>98</v>
      </c>
      <c r="G186" s="49"/>
      <c r="H186" s="49"/>
      <c r="I186" s="55" t="str">
        <f t="shared" ref="I186:P193" si="209">IF($Z186=I$3,$T186,"")</f>
        <v/>
      </c>
      <c r="J186" s="56" t="str">
        <f t="shared" si="209"/>
        <v/>
      </c>
      <c r="K186" s="56" t="str">
        <f t="shared" si="209"/>
        <v/>
      </c>
      <c r="L186" s="56" t="str">
        <f t="shared" si="209"/>
        <v/>
      </c>
      <c r="M186" s="56" t="str">
        <f t="shared" si="209"/>
        <v/>
      </c>
      <c r="N186" s="57" t="str">
        <f t="shared" si="209"/>
        <v/>
      </c>
      <c r="O186" s="232" t="str">
        <f t="shared" si="209"/>
        <v/>
      </c>
      <c r="P186" s="57" t="str">
        <f t="shared" si="209"/>
        <v/>
      </c>
      <c r="Q186" s="2"/>
      <c r="R186" s="2"/>
      <c r="S186" s="42" t="str">
        <f ca="1">VLOOKUP(S185,INDIRECT($S$5),2,FALSE)</f>
        <v>110m H</v>
      </c>
      <c r="T186" s="42" t="str">
        <f t="shared" ref="T186:T193" ca="1" si="210">IF(X186&gt;1,"Error",U186)</f>
        <v>Error</v>
      </c>
      <c r="U186" s="42">
        <f t="shared" ref="U186:U193" ca="1" si="211">IF(AND(E186&lt;&gt;"",LEFT(F186,1)="d"),0,INDIRECT(AB186))</f>
        <v>8</v>
      </c>
      <c r="V186" s="41" t="e">
        <f ca="1">HLOOKUP(E186,INDIRECT($S$4),INDIRECT(AD186),FALSE)</f>
        <v>#N/A</v>
      </c>
      <c r="W186" s="42" t="e">
        <f t="shared" ref="W186:W193" si="212">CONCATENATE("=",AA186)</f>
        <v>#N/A</v>
      </c>
      <c r="X186" s="42">
        <f ca="1">COUNTIF(INDIRECT(AE186),W186)</f>
        <v>8</v>
      </c>
      <c r="Y186" s="35" t="e">
        <f t="shared" ref="Y186:Y193" si="213">VLOOKUP(E186,TeamID,2,FALSE)</f>
        <v>#N/A</v>
      </c>
      <c r="Z186" s="1" t="str">
        <f>IF(ISNA(Y186),"",Y186)</f>
        <v/>
      </c>
      <c r="AA186" s="1" t="e">
        <f t="shared" ref="AA186:AA193" si="214">HLOOKUP(E186,$I$24:$X$25, 2, FALSE)</f>
        <v>#N/A</v>
      </c>
      <c r="AB186" s="1" t="str">
        <f>IF(S188="A","Admin!B24","Admin!C24")</f>
        <v>Admin!C24</v>
      </c>
      <c r="AC186" s="79">
        <v>1</v>
      </c>
      <c r="AD186" s="2" t="str">
        <f>"S" &amp; ROW(AB186)+AC186</f>
        <v>S187</v>
      </c>
      <c r="AE186" s="2" t="str">
        <f>"AA$"&amp;ROW(AD186)+AC186-1&amp;":AA$"&amp;ROW(AD186)+AC186+6</f>
        <v>AA$186:AA$193</v>
      </c>
    </row>
    <row r="187" spans="2:31" x14ac:dyDescent="0.2">
      <c r="B187" s="34">
        <v>2</v>
      </c>
      <c r="C187" s="67" t="str">
        <f t="shared" ca="1" si="208"/>
        <v/>
      </c>
      <c r="D187" s="67" t="str">
        <f t="shared" ref="D187:D193" si="215">IF(ISNA(Y187),"",Y187)</f>
        <v/>
      </c>
      <c r="E187" s="36"/>
      <c r="F187" s="53" t="s">
        <v>98</v>
      </c>
      <c r="G187" s="49"/>
      <c r="H187" s="49"/>
      <c r="I187" s="58" t="str">
        <f t="shared" si="209"/>
        <v/>
      </c>
      <c r="J187" s="59" t="str">
        <f t="shared" si="209"/>
        <v/>
      </c>
      <c r="K187" s="59" t="str">
        <f t="shared" si="209"/>
        <v/>
      </c>
      <c r="L187" s="59" t="str">
        <f t="shared" si="209"/>
        <v/>
      </c>
      <c r="M187" s="59" t="str">
        <f t="shared" si="209"/>
        <v/>
      </c>
      <c r="N187" s="60" t="str">
        <f t="shared" si="209"/>
        <v/>
      </c>
      <c r="O187" s="233" t="str">
        <f t="shared" si="209"/>
        <v/>
      </c>
      <c r="P187" s="60" t="str">
        <f t="shared" si="209"/>
        <v/>
      </c>
      <c r="Q187" s="2"/>
      <c r="R187" s="2"/>
      <c r="S187" s="42">
        <f>S185-$S$7</f>
        <v>11</v>
      </c>
      <c r="T187" s="42" t="str">
        <f t="shared" ca="1" si="210"/>
        <v>Error</v>
      </c>
      <c r="U187" s="42">
        <f t="shared" ca="1" si="211"/>
        <v>6</v>
      </c>
      <c r="V187" s="41" t="e">
        <f t="shared" ref="V187:V193" ca="1" si="216">HLOOKUP(E187,INDIRECT($S$4),INDIRECT(AD187),FALSE)</f>
        <v>#N/A</v>
      </c>
      <c r="W187" s="42" t="e">
        <f t="shared" si="212"/>
        <v>#N/A</v>
      </c>
      <c r="X187" s="42">
        <f t="shared" ref="X187:X193" ca="1" si="217">COUNTIF(INDIRECT(AE187),W187)</f>
        <v>8</v>
      </c>
      <c r="Y187" s="35" t="e">
        <f t="shared" si="213"/>
        <v>#N/A</v>
      </c>
      <c r="Z187" s="1" t="str">
        <f t="shared" ref="Z187:Z193" si="218">IF(ISNA(Y187),"",Y187)</f>
        <v/>
      </c>
      <c r="AA187" s="1" t="e">
        <f t="shared" si="214"/>
        <v>#N/A</v>
      </c>
      <c r="AB187" s="1" t="str">
        <f>IF(S188="A","Admin!B25","Admin!C25")</f>
        <v>Admin!C25</v>
      </c>
      <c r="AC187" s="79">
        <f>AC186-1</f>
        <v>0</v>
      </c>
      <c r="AD187" s="2" t="str">
        <f>"S" &amp; ROW(AB187)+AC187</f>
        <v>S187</v>
      </c>
      <c r="AE187" s="2" t="str">
        <f t="shared" ref="AE187:AE193" si="219">"AA$"&amp;ROW(AD187)+AC187-1&amp;":AA$"&amp;ROW(AD187)+AC187+6</f>
        <v>AA$186:AA$193</v>
      </c>
    </row>
    <row r="188" spans="2:31" x14ac:dyDescent="0.2">
      <c r="B188" s="34">
        <v>3</v>
      </c>
      <c r="C188" s="67" t="str">
        <f t="shared" ca="1" si="208"/>
        <v/>
      </c>
      <c r="D188" s="67" t="str">
        <f t="shared" si="215"/>
        <v/>
      </c>
      <c r="E188" s="36"/>
      <c r="F188" s="53" t="s">
        <v>98</v>
      </c>
      <c r="G188" s="49"/>
      <c r="H188" s="49"/>
      <c r="I188" s="58" t="str">
        <f t="shared" si="209"/>
        <v/>
      </c>
      <c r="J188" s="59" t="str">
        <f t="shared" si="209"/>
        <v/>
      </c>
      <c r="K188" s="59" t="str">
        <f t="shared" si="209"/>
        <v/>
      </c>
      <c r="L188" s="59" t="str">
        <f t="shared" si="209"/>
        <v/>
      </c>
      <c r="M188" s="59" t="str">
        <f t="shared" si="209"/>
        <v/>
      </c>
      <c r="N188" s="60" t="str">
        <f t="shared" si="209"/>
        <v/>
      </c>
      <c r="O188" s="233" t="str">
        <f t="shared" si="209"/>
        <v/>
      </c>
      <c r="P188" s="60" t="str">
        <f t="shared" si="209"/>
        <v/>
      </c>
      <c r="Q188" s="2"/>
      <c r="R188" s="2"/>
      <c r="S188" s="81" t="s">
        <v>45</v>
      </c>
      <c r="T188" s="42" t="str">
        <f t="shared" ca="1" si="210"/>
        <v>Error</v>
      </c>
      <c r="U188" s="42">
        <f t="shared" ca="1" si="211"/>
        <v>5</v>
      </c>
      <c r="V188" s="41" t="e">
        <f t="shared" ca="1" si="216"/>
        <v>#N/A</v>
      </c>
      <c r="W188" s="42" t="e">
        <f t="shared" si="212"/>
        <v>#N/A</v>
      </c>
      <c r="X188" s="42">
        <f t="shared" ca="1" si="217"/>
        <v>8</v>
      </c>
      <c r="Y188" s="35" t="e">
        <f t="shared" si="213"/>
        <v>#N/A</v>
      </c>
      <c r="Z188" s="1" t="str">
        <f t="shared" si="218"/>
        <v/>
      </c>
      <c r="AA188" s="1" t="e">
        <f t="shared" si="214"/>
        <v>#N/A</v>
      </c>
      <c r="AB188" s="1" t="str">
        <f>IF(S188="A","Admin!B26","Admin!C26")</f>
        <v>Admin!C26</v>
      </c>
      <c r="AC188" s="79">
        <f t="shared" ref="AC188:AC193" si="220">AC187-1</f>
        <v>-1</v>
      </c>
      <c r="AD188" s="2" t="str">
        <f t="shared" ref="AD188:AD193" si="221">"S" &amp; ROW(AB188)+AC188</f>
        <v>S187</v>
      </c>
      <c r="AE188" s="2" t="str">
        <f t="shared" si="219"/>
        <v>AA$186:AA$193</v>
      </c>
    </row>
    <row r="189" spans="2:31" x14ac:dyDescent="0.2">
      <c r="B189" s="34">
        <v>4</v>
      </c>
      <c r="C189" s="67" t="str">
        <f t="shared" ca="1" si="208"/>
        <v/>
      </c>
      <c r="D189" s="67" t="str">
        <f t="shared" si="215"/>
        <v/>
      </c>
      <c r="E189" s="36"/>
      <c r="F189" s="53" t="s">
        <v>98</v>
      </c>
      <c r="G189" s="49"/>
      <c r="H189" s="49"/>
      <c r="I189" s="58" t="str">
        <f t="shared" si="209"/>
        <v/>
      </c>
      <c r="J189" s="59" t="str">
        <f t="shared" si="209"/>
        <v/>
      </c>
      <c r="K189" s="59" t="str">
        <f t="shared" si="209"/>
        <v/>
      </c>
      <c r="L189" s="59" t="str">
        <f t="shared" si="209"/>
        <v/>
      </c>
      <c r="M189" s="59" t="str">
        <f t="shared" si="209"/>
        <v/>
      </c>
      <c r="N189" s="60" t="str">
        <f t="shared" si="209"/>
        <v/>
      </c>
      <c r="O189" s="233" t="str">
        <f t="shared" si="209"/>
        <v/>
      </c>
      <c r="P189" s="60" t="str">
        <f t="shared" si="209"/>
        <v/>
      </c>
      <c r="Q189" s="2"/>
      <c r="R189" s="2"/>
      <c r="S189" s="80" t="s">
        <v>85</v>
      </c>
      <c r="T189" s="42" t="str">
        <f t="shared" ca="1" si="210"/>
        <v>Error</v>
      </c>
      <c r="U189" s="42">
        <f t="shared" ca="1" si="211"/>
        <v>4</v>
      </c>
      <c r="V189" s="41" t="e">
        <f t="shared" ca="1" si="216"/>
        <v>#N/A</v>
      </c>
      <c r="W189" s="42" t="e">
        <f t="shared" si="212"/>
        <v>#N/A</v>
      </c>
      <c r="X189" s="42">
        <f t="shared" ca="1" si="217"/>
        <v>8</v>
      </c>
      <c r="Y189" s="35" t="e">
        <f t="shared" si="213"/>
        <v>#N/A</v>
      </c>
      <c r="Z189" s="1" t="str">
        <f t="shared" si="218"/>
        <v/>
      </c>
      <c r="AA189" s="1" t="e">
        <f t="shared" si="214"/>
        <v>#N/A</v>
      </c>
      <c r="AB189" s="1" t="str">
        <f>IF(S188="A","Admin!B27","Admin!C27")</f>
        <v>Admin!C27</v>
      </c>
      <c r="AC189" s="79">
        <f t="shared" si="220"/>
        <v>-2</v>
      </c>
      <c r="AD189" s="2" t="str">
        <f t="shared" si="221"/>
        <v>S187</v>
      </c>
      <c r="AE189" s="2" t="str">
        <f t="shared" si="219"/>
        <v>AA$186:AA$193</v>
      </c>
    </row>
    <row r="190" spans="2:31" x14ac:dyDescent="0.2">
      <c r="B190" s="34">
        <v>5</v>
      </c>
      <c r="C190" s="67" t="str">
        <f t="shared" ca="1" si="208"/>
        <v/>
      </c>
      <c r="D190" s="67" t="str">
        <f t="shared" si="215"/>
        <v/>
      </c>
      <c r="E190" s="36"/>
      <c r="F190" s="53" t="s">
        <v>98</v>
      </c>
      <c r="G190" s="49"/>
      <c r="H190" s="49"/>
      <c r="I190" s="58" t="str">
        <f t="shared" si="209"/>
        <v/>
      </c>
      <c r="J190" s="59" t="str">
        <f t="shared" si="209"/>
        <v/>
      </c>
      <c r="K190" s="59" t="str">
        <f t="shared" si="209"/>
        <v/>
      </c>
      <c r="L190" s="59" t="str">
        <f t="shared" si="209"/>
        <v/>
      </c>
      <c r="M190" s="59" t="str">
        <f t="shared" si="209"/>
        <v/>
      </c>
      <c r="N190" s="60" t="str">
        <f t="shared" si="209"/>
        <v/>
      </c>
      <c r="O190" s="233" t="str">
        <f t="shared" si="209"/>
        <v/>
      </c>
      <c r="P190" s="60" t="str">
        <f t="shared" si="209"/>
        <v/>
      </c>
      <c r="Q190" s="2"/>
      <c r="R190" s="2"/>
      <c r="S190" s="42"/>
      <c r="T190" s="42" t="str">
        <f t="shared" ca="1" si="210"/>
        <v>Error</v>
      </c>
      <c r="U190" s="42">
        <f t="shared" ca="1" si="211"/>
        <v>3</v>
      </c>
      <c r="V190" s="41" t="e">
        <f t="shared" ca="1" si="216"/>
        <v>#N/A</v>
      </c>
      <c r="W190" s="42" t="e">
        <f t="shared" si="212"/>
        <v>#N/A</v>
      </c>
      <c r="X190" s="42">
        <f t="shared" ca="1" si="217"/>
        <v>8</v>
      </c>
      <c r="Y190" s="35" t="e">
        <f t="shared" si="213"/>
        <v>#N/A</v>
      </c>
      <c r="Z190" s="1" t="str">
        <f t="shared" si="218"/>
        <v/>
      </c>
      <c r="AA190" s="1" t="e">
        <f t="shared" si="214"/>
        <v>#N/A</v>
      </c>
      <c r="AB190" s="1" t="str">
        <f>IF(S188="A","Admin!B28","Admin!C28")</f>
        <v>Admin!C28</v>
      </c>
      <c r="AC190" s="79">
        <f t="shared" si="220"/>
        <v>-3</v>
      </c>
      <c r="AD190" s="2" t="str">
        <f t="shared" si="221"/>
        <v>S187</v>
      </c>
      <c r="AE190" s="2" t="str">
        <f t="shared" si="219"/>
        <v>AA$186:AA$193</v>
      </c>
    </row>
    <row r="191" spans="2:31" x14ac:dyDescent="0.2">
      <c r="B191" s="37">
        <v>6</v>
      </c>
      <c r="C191" s="68" t="str">
        <f t="shared" ca="1" si="208"/>
        <v/>
      </c>
      <c r="D191" s="68" t="str">
        <f t="shared" si="215"/>
        <v/>
      </c>
      <c r="E191" s="38"/>
      <c r="F191" s="54" t="s">
        <v>98</v>
      </c>
      <c r="G191" s="49"/>
      <c r="H191" s="49"/>
      <c r="I191" s="61" t="str">
        <f t="shared" si="209"/>
        <v/>
      </c>
      <c r="J191" s="62" t="str">
        <f t="shared" si="209"/>
        <v/>
      </c>
      <c r="K191" s="62" t="str">
        <f t="shared" si="209"/>
        <v/>
      </c>
      <c r="L191" s="62" t="str">
        <f t="shared" si="209"/>
        <v/>
      </c>
      <c r="M191" s="62" t="str">
        <f t="shared" si="209"/>
        <v/>
      </c>
      <c r="N191" s="63" t="str">
        <f t="shared" si="209"/>
        <v/>
      </c>
      <c r="O191" s="234" t="str">
        <f t="shared" si="209"/>
        <v/>
      </c>
      <c r="P191" s="63" t="str">
        <f t="shared" si="209"/>
        <v/>
      </c>
      <c r="Q191" s="2"/>
      <c r="R191" s="2"/>
      <c r="S191" s="42"/>
      <c r="T191" s="42" t="str">
        <f t="shared" ca="1" si="210"/>
        <v>Error</v>
      </c>
      <c r="U191" s="42">
        <f t="shared" ca="1" si="211"/>
        <v>2</v>
      </c>
      <c r="V191" s="41" t="e">
        <f t="shared" ca="1" si="216"/>
        <v>#N/A</v>
      </c>
      <c r="W191" s="42" t="e">
        <f t="shared" si="212"/>
        <v>#N/A</v>
      </c>
      <c r="X191" s="42">
        <f t="shared" ca="1" si="217"/>
        <v>8</v>
      </c>
      <c r="Y191" s="35" t="e">
        <f t="shared" si="213"/>
        <v>#N/A</v>
      </c>
      <c r="Z191" s="1" t="str">
        <f t="shared" si="218"/>
        <v/>
      </c>
      <c r="AA191" s="1" t="e">
        <f t="shared" si="214"/>
        <v>#N/A</v>
      </c>
      <c r="AB191" s="1" t="str">
        <f>IF(S188="A","Admin!B29","Admin!C29")</f>
        <v>Admin!C29</v>
      </c>
      <c r="AC191" s="79">
        <f t="shared" si="220"/>
        <v>-4</v>
      </c>
      <c r="AD191" s="2" t="str">
        <f t="shared" si="221"/>
        <v>S187</v>
      </c>
      <c r="AE191" s="2" t="str">
        <f t="shared" si="219"/>
        <v>AA$186:AA$193</v>
      </c>
    </row>
    <row r="192" spans="2:31" hidden="1" x14ac:dyDescent="0.2">
      <c r="B192" s="71">
        <v>7</v>
      </c>
      <c r="C192" s="72" t="str">
        <f t="shared" ca="1" si="208"/>
        <v/>
      </c>
      <c r="D192" s="72" t="str">
        <f t="shared" si="215"/>
        <v/>
      </c>
      <c r="E192" s="73"/>
      <c r="F192" s="74" t="s">
        <v>98</v>
      </c>
      <c r="G192" s="49"/>
      <c r="H192" s="49"/>
      <c r="I192" s="226" t="str">
        <f t="shared" si="209"/>
        <v/>
      </c>
      <c r="J192" s="227" t="str">
        <f t="shared" si="209"/>
        <v/>
      </c>
      <c r="K192" s="227" t="str">
        <f t="shared" si="209"/>
        <v/>
      </c>
      <c r="L192" s="227" t="str">
        <f t="shared" si="209"/>
        <v/>
      </c>
      <c r="M192" s="227" t="str">
        <f t="shared" si="209"/>
        <v/>
      </c>
      <c r="N192" s="227" t="str">
        <f t="shared" si="209"/>
        <v/>
      </c>
      <c r="O192" s="227" t="str">
        <f t="shared" si="209"/>
        <v/>
      </c>
      <c r="P192" s="228" t="str">
        <f t="shared" si="209"/>
        <v/>
      </c>
      <c r="Q192" s="2"/>
      <c r="R192" s="2"/>
      <c r="S192" s="42"/>
      <c r="T192" s="42" t="str">
        <f t="shared" ca="1" si="210"/>
        <v>Error</v>
      </c>
      <c r="U192" s="42">
        <f t="shared" ca="1" si="211"/>
        <v>1</v>
      </c>
      <c r="V192" s="41" t="e">
        <f t="shared" ca="1" si="216"/>
        <v>#N/A</v>
      </c>
      <c r="W192" s="42" t="e">
        <f t="shared" si="212"/>
        <v>#N/A</v>
      </c>
      <c r="X192" s="42">
        <f t="shared" ca="1" si="217"/>
        <v>8</v>
      </c>
      <c r="Y192" s="35" t="e">
        <f t="shared" si="213"/>
        <v>#N/A</v>
      </c>
      <c r="Z192" s="1" t="str">
        <f t="shared" si="218"/>
        <v/>
      </c>
      <c r="AA192" s="1" t="e">
        <f t="shared" si="214"/>
        <v>#N/A</v>
      </c>
      <c r="AB192" s="1" t="str">
        <f>IF(S188="A","Admin!B30","Admin!C30")</f>
        <v>Admin!C30</v>
      </c>
      <c r="AC192" s="79">
        <f t="shared" si="220"/>
        <v>-5</v>
      </c>
      <c r="AD192" s="2" t="str">
        <f t="shared" si="221"/>
        <v>S187</v>
      </c>
      <c r="AE192" s="2" t="str">
        <f t="shared" si="219"/>
        <v>AA$186:AA$193</v>
      </c>
    </row>
    <row r="193" spans="2:31" hidden="1" x14ac:dyDescent="0.2">
      <c r="B193" s="37">
        <v>8</v>
      </c>
      <c r="C193" s="68" t="str">
        <f t="shared" ca="1" si="208"/>
        <v/>
      </c>
      <c r="D193" s="68" t="str">
        <f t="shared" si="215"/>
        <v/>
      </c>
      <c r="E193" s="38"/>
      <c r="F193" s="54" t="s">
        <v>98</v>
      </c>
      <c r="G193" s="49"/>
      <c r="H193" s="49"/>
      <c r="I193" s="61" t="str">
        <f t="shared" si="209"/>
        <v/>
      </c>
      <c r="J193" s="62" t="str">
        <f t="shared" si="209"/>
        <v/>
      </c>
      <c r="K193" s="62" t="str">
        <f t="shared" si="209"/>
        <v/>
      </c>
      <c r="L193" s="62" t="str">
        <f t="shared" si="209"/>
        <v/>
      </c>
      <c r="M193" s="62" t="str">
        <f t="shared" si="209"/>
        <v/>
      </c>
      <c r="N193" s="62" t="str">
        <f t="shared" si="209"/>
        <v/>
      </c>
      <c r="O193" s="62" t="str">
        <f t="shared" si="209"/>
        <v/>
      </c>
      <c r="P193" s="63" t="str">
        <f t="shared" si="209"/>
        <v/>
      </c>
      <c r="Q193" s="2"/>
      <c r="R193" s="2"/>
      <c r="S193" s="42"/>
      <c r="T193" s="42" t="str">
        <f t="shared" ca="1" si="210"/>
        <v>Error</v>
      </c>
      <c r="U193" s="42">
        <f t="shared" ca="1" si="211"/>
        <v>0</v>
      </c>
      <c r="V193" s="41" t="e">
        <f t="shared" ca="1" si="216"/>
        <v>#N/A</v>
      </c>
      <c r="W193" s="42" t="e">
        <f t="shared" si="212"/>
        <v>#N/A</v>
      </c>
      <c r="X193" s="42">
        <f t="shared" ca="1" si="217"/>
        <v>8</v>
      </c>
      <c r="Y193" s="35" t="e">
        <f t="shared" si="213"/>
        <v>#N/A</v>
      </c>
      <c r="Z193" s="1" t="str">
        <f t="shared" si="218"/>
        <v/>
      </c>
      <c r="AA193" s="1" t="e">
        <f t="shared" si="214"/>
        <v>#N/A</v>
      </c>
      <c r="AB193" s="1" t="str">
        <f>IF(S188="A","Admin!B31","Admin!C31")</f>
        <v>Admin!C31</v>
      </c>
      <c r="AC193" s="79">
        <f t="shared" si="220"/>
        <v>-6</v>
      </c>
      <c r="AD193" s="2" t="str">
        <f t="shared" si="221"/>
        <v>S187</v>
      </c>
      <c r="AE193" s="2" t="str">
        <f t="shared" si="219"/>
        <v>AA$186:AA$193</v>
      </c>
    </row>
    <row r="196" spans="2:31" s="2" customFormat="1" x14ac:dyDescent="0.2">
      <c r="B196" s="32" t="str">
        <f ca="1">S198 &amp; " " &amp; S200 &amp; " string  (" &amp; S$3 &amp;")"</f>
        <v>400m H A string  (Men)</v>
      </c>
      <c r="D196" s="87" t="s">
        <v>94</v>
      </c>
      <c r="E196" s="52"/>
      <c r="F196" s="29" t="s">
        <v>72</v>
      </c>
      <c r="H196" s="47"/>
      <c r="I196" s="29"/>
    </row>
    <row r="197" spans="2:31" x14ac:dyDescent="0.2">
      <c r="B197" s="75" t="s">
        <v>26</v>
      </c>
      <c r="C197" s="76" t="s">
        <v>23</v>
      </c>
      <c r="D197" s="76" t="s">
        <v>70</v>
      </c>
      <c r="E197" s="77" t="s">
        <v>24</v>
      </c>
      <c r="F197" s="78" t="s">
        <v>27</v>
      </c>
      <c r="G197" s="48"/>
      <c r="H197" s="48"/>
      <c r="I197" s="70" t="str">
        <f>I$3</f>
        <v>Bromsgrove &amp; Redditch AC</v>
      </c>
      <c r="J197" s="70" t="str">
        <f t="shared" ref="J197:P197" si="222">J$3</f>
        <v>Burton AC</v>
      </c>
      <c r="K197" s="70" t="str">
        <f t="shared" si="222"/>
        <v>Kidderminster &amp; Stourport AC</v>
      </c>
      <c r="L197" s="70" t="str">
        <f t="shared" si="222"/>
        <v>Newport Harriers</v>
      </c>
      <c r="M197" s="70" t="str">
        <f t="shared" si="222"/>
        <v>Royal Sutton Coldfield</v>
      </c>
      <c r="N197" s="70" t="str">
        <f t="shared" si="222"/>
        <v>Solihull &amp; Small Heath AC</v>
      </c>
      <c r="O197" s="70" t="str">
        <f t="shared" si="222"/>
        <v>Stratford on Avon AC</v>
      </c>
      <c r="P197" s="70" t="str">
        <f t="shared" si="222"/>
        <v>Team8</v>
      </c>
      <c r="S197" s="40">
        <v>44</v>
      </c>
      <c r="T197" s="41"/>
      <c r="U197" s="42" t="s">
        <v>81</v>
      </c>
      <c r="V197" s="41"/>
      <c r="W197" s="42"/>
      <c r="X197" s="42" t="s">
        <v>82</v>
      </c>
      <c r="Y197" s="41" t="s">
        <v>83</v>
      </c>
      <c r="Z197" s="1" t="s">
        <v>84</v>
      </c>
    </row>
    <row r="198" spans="2:31" x14ac:dyDescent="0.2">
      <c r="B198" s="222">
        <v>1</v>
      </c>
      <c r="C198" s="223" t="str">
        <f t="shared" ref="C198:C205" ca="1" si="223">IF(ISNA(V198),"",V198)</f>
        <v/>
      </c>
      <c r="D198" s="223" t="str">
        <f>IF(ISNA(Y198),"",Y198)</f>
        <v/>
      </c>
      <c r="E198" s="224"/>
      <c r="F198" s="225" t="s">
        <v>98</v>
      </c>
      <c r="G198" s="49"/>
      <c r="H198" s="49"/>
      <c r="I198" s="55" t="str">
        <f t="shared" ref="I198:P205" si="224">IF($Z198=I$3,$T198,"")</f>
        <v/>
      </c>
      <c r="J198" s="56" t="str">
        <f t="shared" si="224"/>
        <v/>
      </c>
      <c r="K198" s="56" t="str">
        <f t="shared" si="224"/>
        <v/>
      </c>
      <c r="L198" s="56" t="str">
        <f t="shared" si="224"/>
        <v/>
      </c>
      <c r="M198" s="56" t="str">
        <f t="shared" si="224"/>
        <v/>
      </c>
      <c r="N198" s="57" t="str">
        <f t="shared" si="224"/>
        <v/>
      </c>
      <c r="O198" s="232" t="str">
        <f t="shared" si="224"/>
        <v/>
      </c>
      <c r="P198" s="57" t="str">
        <f t="shared" si="224"/>
        <v/>
      </c>
      <c r="Q198" s="2"/>
      <c r="R198" s="2"/>
      <c r="S198" s="42" t="str">
        <f ca="1">VLOOKUP(S197,INDIRECT($S$5),2,FALSE)</f>
        <v>400m H</v>
      </c>
      <c r="T198" s="42" t="str">
        <f t="shared" ref="T198:T205" ca="1" si="225">IF(X198&gt;1,"Error",U198)</f>
        <v>Error</v>
      </c>
      <c r="U198" s="42">
        <f t="shared" ref="U198:U205" ca="1" si="226">IF(AND(E198&lt;&gt;"",LEFT(F198,1)="d"),0,INDIRECT(AB198))</f>
        <v>10</v>
      </c>
      <c r="V198" s="41" t="e">
        <f ca="1">HLOOKUP(E198,INDIRECT($S$4),INDIRECT(AD198),FALSE)</f>
        <v>#N/A</v>
      </c>
      <c r="W198" s="42" t="e">
        <f t="shared" ref="W198:W205" si="227">CONCATENATE("=",AA198)</f>
        <v>#N/A</v>
      </c>
      <c r="X198" s="42">
        <f ca="1">COUNTIF(INDIRECT(AE198),W198)</f>
        <v>8</v>
      </c>
      <c r="Y198" s="35" t="e">
        <f t="shared" ref="Y198:Y205" si="228">VLOOKUP(E198,TeamID,2,FALSE)</f>
        <v>#N/A</v>
      </c>
      <c r="Z198" s="1" t="str">
        <f>IF(ISNA(Y198),"",Y198)</f>
        <v/>
      </c>
      <c r="AA198" s="1" t="e">
        <f t="shared" ref="AA198:AA205" si="229">HLOOKUP(E198,$I$24:$X$25, 2, FALSE)</f>
        <v>#N/A</v>
      </c>
      <c r="AB198" s="1" t="str">
        <f>IF(S200="A","Admin!B24","Admin!C24")</f>
        <v>Admin!B24</v>
      </c>
      <c r="AC198" s="79">
        <v>1</v>
      </c>
      <c r="AD198" s="2" t="str">
        <f>"S" &amp; ROW(AB198)+AC198</f>
        <v>S199</v>
      </c>
      <c r="AE198" s="2" t="str">
        <f>"AA$"&amp;ROW(AD198)+AC198-1&amp;":AA$"&amp;ROW(AD198)+AC198+6</f>
        <v>AA$198:AA$205</v>
      </c>
    </row>
    <row r="199" spans="2:31" x14ac:dyDescent="0.2">
      <c r="B199" s="34">
        <v>2</v>
      </c>
      <c r="C199" s="67" t="str">
        <f t="shared" ca="1" si="223"/>
        <v/>
      </c>
      <c r="D199" s="67" t="str">
        <f t="shared" ref="D199:D205" si="230">IF(ISNA(Y199),"",Y199)</f>
        <v/>
      </c>
      <c r="E199" s="36"/>
      <c r="F199" s="53" t="s">
        <v>98</v>
      </c>
      <c r="G199" s="49"/>
      <c r="H199" s="49"/>
      <c r="I199" s="58" t="str">
        <f t="shared" si="224"/>
        <v/>
      </c>
      <c r="J199" s="59" t="str">
        <f t="shared" si="224"/>
        <v/>
      </c>
      <c r="K199" s="59" t="str">
        <f t="shared" si="224"/>
        <v/>
      </c>
      <c r="L199" s="59" t="str">
        <f t="shared" si="224"/>
        <v/>
      </c>
      <c r="M199" s="59" t="str">
        <f t="shared" si="224"/>
        <v/>
      </c>
      <c r="N199" s="60" t="str">
        <f t="shared" si="224"/>
        <v/>
      </c>
      <c r="O199" s="233" t="str">
        <f t="shared" si="224"/>
        <v/>
      </c>
      <c r="P199" s="60" t="str">
        <f t="shared" si="224"/>
        <v/>
      </c>
      <c r="Q199" s="2"/>
      <c r="R199" s="2"/>
      <c r="S199" s="42">
        <f>S197-$S$7</f>
        <v>12</v>
      </c>
      <c r="T199" s="42" t="str">
        <f t="shared" ca="1" si="225"/>
        <v>Error</v>
      </c>
      <c r="U199" s="42">
        <f t="shared" ca="1" si="226"/>
        <v>8</v>
      </c>
      <c r="V199" s="41" t="e">
        <f t="shared" ref="V199:V205" ca="1" si="231">HLOOKUP(E199,INDIRECT($S$4),INDIRECT(AD199),FALSE)</f>
        <v>#N/A</v>
      </c>
      <c r="W199" s="42" t="e">
        <f t="shared" si="227"/>
        <v>#N/A</v>
      </c>
      <c r="X199" s="42">
        <f t="shared" ref="X199:X205" ca="1" si="232">COUNTIF(INDIRECT(AE199),W199)</f>
        <v>8</v>
      </c>
      <c r="Y199" s="35" t="e">
        <f t="shared" si="228"/>
        <v>#N/A</v>
      </c>
      <c r="Z199" s="1" t="str">
        <f t="shared" ref="Z199:Z205" si="233">IF(ISNA(Y199),"",Y199)</f>
        <v/>
      </c>
      <c r="AA199" s="1" t="e">
        <f t="shared" si="229"/>
        <v>#N/A</v>
      </c>
      <c r="AB199" s="1" t="str">
        <f>IF(S200="A","Admin!B25","Admin!C25")</f>
        <v>Admin!B25</v>
      </c>
      <c r="AC199" s="79">
        <f>AC198-1</f>
        <v>0</v>
      </c>
      <c r="AD199" s="2" t="str">
        <f>"S" &amp; ROW(AB199)+AC199</f>
        <v>S199</v>
      </c>
      <c r="AE199" s="2" t="str">
        <f t="shared" ref="AE199:AE205" si="234">"AA$"&amp;ROW(AD199)+AC199-1&amp;":AA$"&amp;ROW(AD199)+AC199+6</f>
        <v>AA$198:AA$205</v>
      </c>
    </row>
    <row r="200" spans="2:31" x14ac:dyDescent="0.2">
      <c r="B200" s="34">
        <v>3</v>
      </c>
      <c r="C200" s="67" t="str">
        <f t="shared" ca="1" si="223"/>
        <v/>
      </c>
      <c r="D200" s="67" t="str">
        <f t="shared" si="230"/>
        <v/>
      </c>
      <c r="E200" s="36"/>
      <c r="F200" s="53" t="s">
        <v>98</v>
      </c>
      <c r="G200" s="49"/>
      <c r="H200" s="49"/>
      <c r="I200" s="58" t="str">
        <f t="shared" si="224"/>
        <v/>
      </c>
      <c r="J200" s="59" t="str">
        <f t="shared" si="224"/>
        <v/>
      </c>
      <c r="K200" s="59" t="str">
        <f t="shared" si="224"/>
        <v/>
      </c>
      <c r="L200" s="59" t="str">
        <f t="shared" si="224"/>
        <v/>
      </c>
      <c r="M200" s="59" t="str">
        <f t="shared" si="224"/>
        <v/>
      </c>
      <c r="N200" s="60" t="str">
        <f t="shared" si="224"/>
        <v/>
      </c>
      <c r="O200" s="233" t="str">
        <f t="shared" si="224"/>
        <v/>
      </c>
      <c r="P200" s="60" t="str">
        <f t="shared" si="224"/>
        <v/>
      </c>
      <c r="Q200" s="2"/>
      <c r="R200" s="2"/>
      <c r="S200" s="81" t="s">
        <v>44</v>
      </c>
      <c r="T200" s="42" t="str">
        <f t="shared" ca="1" si="225"/>
        <v>Error</v>
      </c>
      <c r="U200" s="42">
        <f t="shared" ca="1" si="226"/>
        <v>7</v>
      </c>
      <c r="V200" s="41" t="e">
        <f t="shared" ca="1" si="231"/>
        <v>#N/A</v>
      </c>
      <c r="W200" s="42" t="e">
        <f t="shared" si="227"/>
        <v>#N/A</v>
      </c>
      <c r="X200" s="42">
        <f t="shared" ca="1" si="232"/>
        <v>8</v>
      </c>
      <c r="Y200" s="35" t="e">
        <f t="shared" si="228"/>
        <v>#N/A</v>
      </c>
      <c r="Z200" s="1" t="str">
        <f t="shared" si="233"/>
        <v/>
      </c>
      <c r="AA200" s="1" t="e">
        <f t="shared" si="229"/>
        <v>#N/A</v>
      </c>
      <c r="AB200" s="1" t="str">
        <f>IF(S200="A","Admin!B26","Admin!C26")</f>
        <v>Admin!B26</v>
      </c>
      <c r="AC200" s="79">
        <f t="shared" ref="AC200:AC205" si="235">AC199-1</f>
        <v>-1</v>
      </c>
      <c r="AD200" s="2" t="str">
        <f t="shared" ref="AD200:AD205" si="236">"S" &amp; ROW(AB200)+AC200</f>
        <v>S199</v>
      </c>
      <c r="AE200" s="2" t="str">
        <f t="shared" si="234"/>
        <v>AA$198:AA$205</v>
      </c>
    </row>
    <row r="201" spans="2:31" x14ac:dyDescent="0.2">
      <c r="B201" s="34">
        <v>4</v>
      </c>
      <c r="C201" s="67" t="str">
        <f t="shared" ca="1" si="223"/>
        <v/>
      </c>
      <c r="D201" s="67" t="str">
        <f t="shared" si="230"/>
        <v/>
      </c>
      <c r="E201" s="36"/>
      <c r="F201" s="53" t="s">
        <v>98</v>
      </c>
      <c r="G201" s="49"/>
      <c r="H201" s="49"/>
      <c r="I201" s="58" t="str">
        <f t="shared" si="224"/>
        <v/>
      </c>
      <c r="J201" s="59" t="str">
        <f t="shared" si="224"/>
        <v/>
      </c>
      <c r="K201" s="59" t="str">
        <f t="shared" si="224"/>
        <v/>
      </c>
      <c r="L201" s="59" t="str">
        <f t="shared" si="224"/>
        <v/>
      </c>
      <c r="M201" s="59" t="str">
        <f t="shared" si="224"/>
        <v/>
      </c>
      <c r="N201" s="60" t="str">
        <f t="shared" si="224"/>
        <v/>
      </c>
      <c r="O201" s="233" t="str">
        <f t="shared" si="224"/>
        <v/>
      </c>
      <c r="P201" s="60" t="str">
        <f t="shared" si="224"/>
        <v/>
      </c>
      <c r="Q201" s="2"/>
      <c r="R201" s="2"/>
      <c r="S201" s="80" t="s">
        <v>85</v>
      </c>
      <c r="T201" s="42" t="str">
        <f t="shared" ca="1" si="225"/>
        <v>Error</v>
      </c>
      <c r="U201" s="42">
        <f t="shared" ca="1" si="226"/>
        <v>6</v>
      </c>
      <c r="V201" s="41" t="e">
        <f t="shared" ca="1" si="231"/>
        <v>#N/A</v>
      </c>
      <c r="W201" s="42" t="e">
        <f t="shared" si="227"/>
        <v>#N/A</v>
      </c>
      <c r="X201" s="42">
        <f t="shared" ca="1" si="232"/>
        <v>8</v>
      </c>
      <c r="Y201" s="35" t="e">
        <f t="shared" si="228"/>
        <v>#N/A</v>
      </c>
      <c r="Z201" s="1" t="str">
        <f t="shared" si="233"/>
        <v/>
      </c>
      <c r="AA201" s="1" t="e">
        <f t="shared" si="229"/>
        <v>#N/A</v>
      </c>
      <c r="AB201" s="1" t="str">
        <f>IF(S200="A","Admin!B27","Admin!C27")</f>
        <v>Admin!B27</v>
      </c>
      <c r="AC201" s="79">
        <f t="shared" si="235"/>
        <v>-2</v>
      </c>
      <c r="AD201" s="2" t="str">
        <f t="shared" si="236"/>
        <v>S199</v>
      </c>
      <c r="AE201" s="2" t="str">
        <f t="shared" si="234"/>
        <v>AA$198:AA$205</v>
      </c>
    </row>
    <row r="202" spans="2:31" x14ac:dyDescent="0.2">
      <c r="B202" s="34">
        <v>5</v>
      </c>
      <c r="C202" s="67" t="str">
        <f t="shared" ca="1" si="223"/>
        <v/>
      </c>
      <c r="D202" s="67" t="str">
        <f t="shared" si="230"/>
        <v/>
      </c>
      <c r="E202" s="36"/>
      <c r="F202" s="53" t="s">
        <v>98</v>
      </c>
      <c r="G202" s="49"/>
      <c r="H202" s="49"/>
      <c r="I202" s="58" t="str">
        <f t="shared" si="224"/>
        <v/>
      </c>
      <c r="J202" s="59" t="str">
        <f t="shared" si="224"/>
        <v/>
      </c>
      <c r="K202" s="59" t="str">
        <f t="shared" si="224"/>
        <v/>
      </c>
      <c r="L202" s="59" t="str">
        <f t="shared" si="224"/>
        <v/>
      </c>
      <c r="M202" s="59" t="str">
        <f t="shared" si="224"/>
        <v/>
      </c>
      <c r="N202" s="60" t="str">
        <f t="shared" si="224"/>
        <v/>
      </c>
      <c r="O202" s="233" t="str">
        <f t="shared" si="224"/>
        <v/>
      </c>
      <c r="P202" s="60" t="str">
        <f t="shared" si="224"/>
        <v/>
      </c>
      <c r="Q202" s="2"/>
      <c r="R202" s="2"/>
      <c r="S202" s="42"/>
      <c r="T202" s="42" t="str">
        <f t="shared" ca="1" si="225"/>
        <v>Error</v>
      </c>
      <c r="U202" s="42">
        <f t="shared" ca="1" si="226"/>
        <v>5</v>
      </c>
      <c r="V202" s="41" t="e">
        <f t="shared" ca="1" si="231"/>
        <v>#N/A</v>
      </c>
      <c r="W202" s="42" t="e">
        <f t="shared" si="227"/>
        <v>#N/A</v>
      </c>
      <c r="X202" s="42">
        <f t="shared" ca="1" si="232"/>
        <v>8</v>
      </c>
      <c r="Y202" s="35" t="e">
        <f t="shared" si="228"/>
        <v>#N/A</v>
      </c>
      <c r="Z202" s="1" t="str">
        <f t="shared" si="233"/>
        <v/>
      </c>
      <c r="AA202" s="1" t="e">
        <f t="shared" si="229"/>
        <v>#N/A</v>
      </c>
      <c r="AB202" s="1" t="str">
        <f>IF(S200="A","Admin!B28","Admin!C28")</f>
        <v>Admin!B28</v>
      </c>
      <c r="AC202" s="79">
        <f t="shared" si="235"/>
        <v>-3</v>
      </c>
      <c r="AD202" s="2" t="str">
        <f t="shared" si="236"/>
        <v>S199</v>
      </c>
      <c r="AE202" s="2" t="str">
        <f t="shared" si="234"/>
        <v>AA$198:AA$205</v>
      </c>
    </row>
    <row r="203" spans="2:31" x14ac:dyDescent="0.2">
      <c r="B203" s="37">
        <v>6</v>
      </c>
      <c r="C203" s="68" t="str">
        <f t="shared" ca="1" si="223"/>
        <v/>
      </c>
      <c r="D203" s="68" t="str">
        <f t="shared" si="230"/>
        <v/>
      </c>
      <c r="E203" s="38"/>
      <c r="F203" s="54" t="s">
        <v>98</v>
      </c>
      <c r="G203" s="49"/>
      <c r="H203" s="49"/>
      <c r="I203" s="61" t="str">
        <f t="shared" si="224"/>
        <v/>
      </c>
      <c r="J203" s="62" t="str">
        <f t="shared" si="224"/>
        <v/>
      </c>
      <c r="K203" s="62" t="str">
        <f t="shared" si="224"/>
        <v/>
      </c>
      <c r="L203" s="62" t="str">
        <f t="shared" si="224"/>
        <v/>
      </c>
      <c r="M203" s="62" t="str">
        <f t="shared" si="224"/>
        <v/>
      </c>
      <c r="N203" s="63" t="str">
        <f t="shared" si="224"/>
        <v/>
      </c>
      <c r="O203" s="233" t="str">
        <f t="shared" si="224"/>
        <v/>
      </c>
      <c r="P203" s="60" t="str">
        <f t="shared" si="224"/>
        <v/>
      </c>
      <c r="Q203" s="2"/>
      <c r="R203" s="2"/>
      <c r="S203" s="42"/>
      <c r="T203" s="42" t="str">
        <f t="shared" ca="1" si="225"/>
        <v>Error</v>
      </c>
      <c r="U203" s="42">
        <f t="shared" ca="1" si="226"/>
        <v>4</v>
      </c>
      <c r="V203" s="41" t="e">
        <f t="shared" ca="1" si="231"/>
        <v>#N/A</v>
      </c>
      <c r="W203" s="42" t="e">
        <f t="shared" si="227"/>
        <v>#N/A</v>
      </c>
      <c r="X203" s="42">
        <f t="shared" ca="1" si="232"/>
        <v>8</v>
      </c>
      <c r="Y203" s="35" t="e">
        <f t="shared" si="228"/>
        <v>#N/A</v>
      </c>
      <c r="Z203" s="1" t="str">
        <f t="shared" si="233"/>
        <v/>
      </c>
      <c r="AA203" s="1" t="e">
        <f t="shared" si="229"/>
        <v>#N/A</v>
      </c>
      <c r="AB203" s="1" t="str">
        <f>IF(S200="A","Admin!B29","Admin!C29")</f>
        <v>Admin!B29</v>
      </c>
      <c r="AC203" s="79">
        <f t="shared" si="235"/>
        <v>-4</v>
      </c>
      <c r="AD203" s="2" t="str">
        <f t="shared" si="236"/>
        <v>S199</v>
      </c>
      <c r="AE203" s="2" t="str">
        <f t="shared" si="234"/>
        <v>AA$198:AA$205</v>
      </c>
    </row>
    <row r="204" spans="2:31" hidden="1" x14ac:dyDescent="0.2">
      <c r="B204" s="71">
        <v>7</v>
      </c>
      <c r="C204" s="72" t="str">
        <f t="shared" ca="1" si="223"/>
        <v/>
      </c>
      <c r="D204" s="72" t="str">
        <f t="shared" si="230"/>
        <v/>
      </c>
      <c r="E204" s="73"/>
      <c r="F204" s="74" t="s">
        <v>98</v>
      </c>
      <c r="G204" s="49"/>
      <c r="H204" s="49"/>
      <c r="I204" s="226" t="str">
        <f t="shared" si="224"/>
        <v/>
      </c>
      <c r="J204" s="227" t="str">
        <f t="shared" si="224"/>
        <v/>
      </c>
      <c r="K204" s="227" t="str">
        <f t="shared" si="224"/>
        <v/>
      </c>
      <c r="L204" s="227" t="str">
        <f t="shared" si="224"/>
        <v/>
      </c>
      <c r="M204" s="227" t="str">
        <f t="shared" si="224"/>
        <v/>
      </c>
      <c r="N204" s="227" t="str">
        <f t="shared" si="224"/>
        <v/>
      </c>
      <c r="O204" s="59" t="str">
        <f t="shared" si="224"/>
        <v/>
      </c>
      <c r="P204" s="60" t="str">
        <f t="shared" si="224"/>
        <v/>
      </c>
      <c r="Q204" s="2"/>
      <c r="R204" s="2"/>
      <c r="S204" s="42"/>
      <c r="T204" s="42" t="str">
        <f t="shared" ca="1" si="225"/>
        <v>Error</v>
      </c>
      <c r="U204" s="42">
        <f t="shared" ca="1" si="226"/>
        <v>3</v>
      </c>
      <c r="V204" s="41" t="e">
        <f t="shared" ca="1" si="231"/>
        <v>#N/A</v>
      </c>
      <c r="W204" s="42" t="e">
        <f t="shared" si="227"/>
        <v>#N/A</v>
      </c>
      <c r="X204" s="42">
        <f t="shared" ca="1" si="232"/>
        <v>8</v>
      </c>
      <c r="Y204" s="35" t="e">
        <f t="shared" si="228"/>
        <v>#N/A</v>
      </c>
      <c r="Z204" s="1" t="str">
        <f t="shared" si="233"/>
        <v/>
      </c>
      <c r="AA204" s="1" t="e">
        <f t="shared" si="229"/>
        <v>#N/A</v>
      </c>
      <c r="AB204" s="1" t="str">
        <f>IF(S200="A","Admin!B30","Admin!C30")</f>
        <v>Admin!B30</v>
      </c>
      <c r="AC204" s="79">
        <f t="shared" si="235"/>
        <v>-5</v>
      </c>
      <c r="AD204" s="2" t="str">
        <f t="shared" si="236"/>
        <v>S199</v>
      </c>
      <c r="AE204" s="2" t="str">
        <f t="shared" si="234"/>
        <v>AA$198:AA$205</v>
      </c>
    </row>
    <row r="205" spans="2:31" hidden="1" x14ac:dyDescent="0.2">
      <c r="B205" s="37">
        <v>8</v>
      </c>
      <c r="C205" s="68" t="str">
        <f t="shared" ca="1" si="223"/>
        <v/>
      </c>
      <c r="D205" s="68" t="str">
        <f t="shared" si="230"/>
        <v/>
      </c>
      <c r="E205" s="38"/>
      <c r="F205" s="54" t="s">
        <v>98</v>
      </c>
      <c r="G205" s="49"/>
      <c r="H205" s="49"/>
      <c r="I205" s="61" t="str">
        <f t="shared" si="224"/>
        <v/>
      </c>
      <c r="J205" s="62" t="str">
        <f t="shared" si="224"/>
        <v/>
      </c>
      <c r="K205" s="62" t="str">
        <f t="shared" si="224"/>
        <v/>
      </c>
      <c r="L205" s="62" t="str">
        <f t="shared" si="224"/>
        <v/>
      </c>
      <c r="M205" s="62" t="str">
        <f t="shared" si="224"/>
        <v/>
      </c>
      <c r="N205" s="62" t="str">
        <f t="shared" si="224"/>
        <v/>
      </c>
      <c r="O205" s="62" t="str">
        <f t="shared" si="224"/>
        <v/>
      </c>
      <c r="P205" s="63" t="str">
        <f t="shared" si="224"/>
        <v/>
      </c>
      <c r="Q205" s="2"/>
      <c r="R205" s="2"/>
      <c r="S205" s="42"/>
      <c r="T205" s="42" t="str">
        <f t="shared" ca="1" si="225"/>
        <v>Error</v>
      </c>
      <c r="U205" s="42">
        <f t="shared" ca="1" si="226"/>
        <v>0</v>
      </c>
      <c r="V205" s="41" t="e">
        <f t="shared" ca="1" si="231"/>
        <v>#N/A</v>
      </c>
      <c r="W205" s="42" t="e">
        <f t="shared" si="227"/>
        <v>#N/A</v>
      </c>
      <c r="X205" s="42">
        <f t="shared" ca="1" si="232"/>
        <v>8</v>
      </c>
      <c r="Y205" s="35" t="e">
        <f t="shared" si="228"/>
        <v>#N/A</v>
      </c>
      <c r="Z205" s="1" t="str">
        <f t="shared" si="233"/>
        <v/>
      </c>
      <c r="AA205" s="1" t="e">
        <f t="shared" si="229"/>
        <v>#N/A</v>
      </c>
      <c r="AB205" s="1" t="str">
        <f>IF(S200="A","Admin!B31","Admin!C31")</f>
        <v>Admin!B31</v>
      </c>
      <c r="AC205" s="79">
        <f t="shared" si="235"/>
        <v>-6</v>
      </c>
      <c r="AD205" s="2" t="str">
        <f t="shared" si="236"/>
        <v>S199</v>
      </c>
      <c r="AE205" s="2" t="str">
        <f t="shared" si="234"/>
        <v>AA$198:AA$205</v>
      </c>
    </row>
    <row r="206" spans="2:31" ht="12" customHeight="1" x14ac:dyDescent="0.2">
      <c r="B206" s="50"/>
      <c r="C206" s="48"/>
      <c r="D206" s="48"/>
      <c r="E206" s="50"/>
      <c r="F206" s="49" t="s">
        <v>98</v>
      </c>
      <c r="G206" s="49"/>
      <c r="H206" s="49"/>
      <c r="I206" s="51"/>
      <c r="J206" s="51"/>
      <c r="K206" s="51"/>
      <c r="L206" s="51"/>
      <c r="M206" s="51"/>
      <c r="N206" s="51"/>
      <c r="O206" s="51"/>
      <c r="P206" s="51"/>
      <c r="Q206" s="2"/>
      <c r="R206" s="2"/>
      <c r="S206" s="42"/>
      <c r="T206" s="42"/>
      <c r="U206" s="41"/>
      <c r="V206" s="41"/>
      <c r="W206" s="42"/>
      <c r="X206" s="42"/>
      <c r="Y206" s="41"/>
    </row>
    <row r="207" spans="2:31" ht="12" customHeight="1" x14ac:dyDescent="0.2">
      <c r="B207" s="50"/>
      <c r="C207" s="48"/>
      <c r="D207" s="48"/>
      <c r="E207" s="50"/>
      <c r="F207" s="49"/>
      <c r="G207" s="49"/>
      <c r="H207" s="49"/>
      <c r="I207" s="51"/>
      <c r="J207" s="51"/>
      <c r="K207" s="51"/>
      <c r="L207" s="51"/>
      <c r="M207" s="51"/>
      <c r="N207" s="51"/>
      <c r="O207" s="51"/>
      <c r="P207" s="51"/>
      <c r="Q207" s="2"/>
      <c r="R207" s="2"/>
      <c r="S207" s="42"/>
      <c r="T207" s="42"/>
      <c r="U207" s="41"/>
      <c r="V207" s="41"/>
      <c r="W207" s="42"/>
      <c r="X207" s="42"/>
      <c r="Y207" s="41"/>
    </row>
    <row r="208" spans="2:31" s="2" customFormat="1" x14ac:dyDescent="0.2">
      <c r="B208" s="32" t="str">
        <f ca="1">S210 &amp; " " &amp; S212 &amp; " string  (" &amp; S$3 &amp;")"</f>
        <v>400m H B string  (Men)</v>
      </c>
      <c r="D208" s="87" t="s">
        <v>94</v>
      </c>
      <c r="E208" s="52"/>
      <c r="F208" s="29" t="s">
        <v>72</v>
      </c>
      <c r="H208" s="47"/>
      <c r="I208" s="29"/>
    </row>
    <row r="209" spans="2:31" x14ac:dyDescent="0.2">
      <c r="B209" s="75" t="s">
        <v>26</v>
      </c>
      <c r="C209" s="76" t="s">
        <v>23</v>
      </c>
      <c r="D209" s="76" t="s">
        <v>70</v>
      </c>
      <c r="E209" s="77" t="s">
        <v>24</v>
      </c>
      <c r="F209" s="78" t="s">
        <v>27</v>
      </c>
      <c r="G209" s="48"/>
      <c r="H209" s="48"/>
      <c r="I209" s="70" t="str">
        <f>I$3</f>
        <v>Bromsgrove &amp; Redditch AC</v>
      </c>
      <c r="J209" s="70" t="str">
        <f t="shared" ref="J209:P209" si="237">J$3</f>
        <v>Burton AC</v>
      </c>
      <c r="K209" s="70" t="str">
        <f t="shared" si="237"/>
        <v>Kidderminster &amp; Stourport AC</v>
      </c>
      <c r="L209" s="70" t="str">
        <f t="shared" si="237"/>
        <v>Newport Harriers</v>
      </c>
      <c r="M209" s="70" t="str">
        <f t="shared" si="237"/>
        <v>Royal Sutton Coldfield</v>
      </c>
      <c r="N209" s="70" t="str">
        <f t="shared" si="237"/>
        <v>Solihull &amp; Small Heath AC</v>
      </c>
      <c r="O209" s="70" t="str">
        <f t="shared" si="237"/>
        <v>Stratford on Avon AC</v>
      </c>
      <c r="P209" s="70" t="str">
        <f t="shared" si="237"/>
        <v>Team8</v>
      </c>
      <c r="S209" s="40">
        <v>44</v>
      </c>
      <c r="T209" s="41"/>
      <c r="U209" s="42" t="s">
        <v>81</v>
      </c>
      <c r="V209" s="41"/>
      <c r="W209" s="42"/>
      <c r="X209" s="42" t="s">
        <v>82</v>
      </c>
      <c r="Y209" s="41" t="s">
        <v>83</v>
      </c>
      <c r="Z209" s="1" t="s">
        <v>84</v>
      </c>
    </row>
    <row r="210" spans="2:31" x14ac:dyDescent="0.2">
      <c r="B210" s="222">
        <v>1</v>
      </c>
      <c r="C210" s="223" t="str">
        <f t="shared" ref="C210:C217" ca="1" si="238">IF(ISNA(V210),"",V210)</f>
        <v/>
      </c>
      <c r="D210" s="223" t="str">
        <f>IF(ISNA(Y210),"",Y210)</f>
        <v/>
      </c>
      <c r="E210" s="224"/>
      <c r="F210" s="225" t="s">
        <v>98</v>
      </c>
      <c r="G210" s="49"/>
      <c r="H210" s="49"/>
      <c r="I210" s="55" t="str">
        <f t="shared" ref="I210:P217" si="239">IF($Z210=I$3,$T210,"")</f>
        <v/>
      </c>
      <c r="J210" s="56" t="str">
        <f t="shared" si="239"/>
        <v/>
      </c>
      <c r="K210" s="56" t="str">
        <f t="shared" si="239"/>
        <v/>
      </c>
      <c r="L210" s="56" t="str">
        <f t="shared" si="239"/>
        <v/>
      </c>
      <c r="M210" s="56" t="str">
        <f t="shared" si="239"/>
        <v/>
      </c>
      <c r="N210" s="57" t="str">
        <f t="shared" si="239"/>
        <v/>
      </c>
      <c r="O210" s="232" t="str">
        <f t="shared" si="239"/>
        <v/>
      </c>
      <c r="P210" s="57" t="str">
        <f t="shared" si="239"/>
        <v/>
      </c>
      <c r="Q210" s="2"/>
      <c r="R210" s="2"/>
      <c r="S210" s="42" t="str">
        <f ca="1">VLOOKUP(S209,INDIRECT($S$5),2,FALSE)</f>
        <v>400m H</v>
      </c>
      <c r="T210" s="42" t="str">
        <f t="shared" ref="T210:T217" ca="1" si="240">IF(X210&gt;1,"Error",U210)</f>
        <v>Error</v>
      </c>
      <c r="U210" s="42">
        <f t="shared" ref="U210:U217" ca="1" si="241">IF(AND(E210&lt;&gt;"",LEFT(F210,1)="d"),0,INDIRECT(AB210))</f>
        <v>8</v>
      </c>
      <c r="V210" s="41" t="e">
        <f ca="1">HLOOKUP(E210,INDIRECT($S$4),INDIRECT(AD210),FALSE)</f>
        <v>#N/A</v>
      </c>
      <c r="W210" s="42" t="e">
        <f t="shared" ref="W210:W217" si="242">CONCATENATE("=",AA210)</f>
        <v>#N/A</v>
      </c>
      <c r="X210" s="42">
        <f ca="1">COUNTIF(INDIRECT(AE210),W210)</f>
        <v>8</v>
      </c>
      <c r="Y210" s="35" t="e">
        <f t="shared" ref="Y210:Y217" si="243">VLOOKUP(E210,TeamID,2,FALSE)</f>
        <v>#N/A</v>
      </c>
      <c r="Z210" s="1" t="str">
        <f>IF(ISNA(Y210),"",Y210)</f>
        <v/>
      </c>
      <c r="AA210" s="1" t="e">
        <f t="shared" ref="AA210:AA217" si="244">HLOOKUP(E210,$I$24:$X$25, 2, FALSE)</f>
        <v>#N/A</v>
      </c>
      <c r="AB210" s="1" t="str">
        <f>IF(S212="A","Admin!B24","Admin!C24")</f>
        <v>Admin!C24</v>
      </c>
      <c r="AC210" s="79">
        <v>1</v>
      </c>
      <c r="AD210" s="2" t="str">
        <f>"S" &amp; ROW(AB210)+AC210</f>
        <v>S211</v>
      </c>
      <c r="AE210" s="2" t="str">
        <f>"AA$"&amp;ROW(AD210)+AC210-1&amp;":AA$"&amp;ROW(AD210)+AC210+6</f>
        <v>AA$210:AA$217</v>
      </c>
    </row>
    <row r="211" spans="2:31" x14ac:dyDescent="0.2">
      <c r="B211" s="34">
        <v>2</v>
      </c>
      <c r="C211" s="67" t="str">
        <f t="shared" ca="1" si="238"/>
        <v/>
      </c>
      <c r="D211" s="67" t="str">
        <f t="shared" ref="D211:D217" si="245">IF(ISNA(Y211),"",Y211)</f>
        <v/>
      </c>
      <c r="E211" s="36"/>
      <c r="F211" s="53" t="s">
        <v>98</v>
      </c>
      <c r="G211" s="49"/>
      <c r="H211" s="49"/>
      <c r="I211" s="58" t="str">
        <f t="shared" si="239"/>
        <v/>
      </c>
      <c r="J211" s="59" t="str">
        <f t="shared" si="239"/>
        <v/>
      </c>
      <c r="K211" s="59" t="str">
        <f t="shared" si="239"/>
        <v/>
      </c>
      <c r="L211" s="59" t="str">
        <f t="shared" si="239"/>
        <v/>
      </c>
      <c r="M211" s="59" t="str">
        <f t="shared" si="239"/>
        <v/>
      </c>
      <c r="N211" s="60" t="str">
        <f t="shared" si="239"/>
        <v/>
      </c>
      <c r="O211" s="233" t="str">
        <f t="shared" si="239"/>
        <v/>
      </c>
      <c r="P211" s="60" t="str">
        <f t="shared" si="239"/>
        <v/>
      </c>
      <c r="Q211" s="2"/>
      <c r="R211" s="2"/>
      <c r="S211" s="42">
        <f>S209-$S$7</f>
        <v>12</v>
      </c>
      <c r="T211" s="42" t="str">
        <f t="shared" ca="1" si="240"/>
        <v>Error</v>
      </c>
      <c r="U211" s="42">
        <f t="shared" ca="1" si="241"/>
        <v>6</v>
      </c>
      <c r="V211" s="41" t="e">
        <f t="shared" ref="V211:V217" ca="1" si="246">HLOOKUP(E211,INDIRECT($S$4),INDIRECT(AD211),FALSE)</f>
        <v>#N/A</v>
      </c>
      <c r="W211" s="42" t="e">
        <f t="shared" si="242"/>
        <v>#N/A</v>
      </c>
      <c r="X211" s="42">
        <f t="shared" ref="X211:X217" ca="1" si="247">COUNTIF(INDIRECT(AE211),W211)</f>
        <v>8</v>
      </c>
      <c r="Y211" s="35" t="e">
        <f t="shared" si="243"/>
        <v>#N/A</v>
      </c>
      <c r="Z211" s="1" t="str">
        <f t="shared" ref="Z211:Z217" si="248">IF(ISNA(Y211),"",Y211)</f>
        <v/>
      </c>
      <c r="AA211" s="1" t="e">
        <f t="shared" si="244"/>
        <v>#N/A</v>
      </c>
      <c r="AB211" s="1" t="str">
        <f>IF(S212="A","Admin!B25","Admin!C25")</f>
        <v>Admin!C25</v>
      </c>
      <c r="AC211" s="79">
        <f>AC210-1</f>
        <v>0</v>
      </c>
      <c r="AD211" s="2" t="str">
        <f>"S" &amp; ROW(AB211)+AC211</f>
        <v>S211</v>
      </c>
      <c r="AE211" s="2" t="str">
        <f t="shared" ref="AE211:AE217" si="249">"AA$"&amp;ROW(AD211)+AC211-1&amp;":AA$"&amp;ROW(AD211)+AC211+6</f>
        <v>AA$210:AA$217</v>
      </c>
    </row>
    <row r="212" spans="2:31" x14ac:dyDescent="0.2">
      <c r="B212" s="34">
        <v>3</v>
      </c>
      <c r="C212" s="67" t="str">
        <f t="shared" ca="1" si="238"/>
        <v/>
      </c>
      <c r="D212" s="67" t="str">
        <f t="shared" si="245"/>
        <v/>
      </c>
      <c r="E212" s="36"/>
      <c r="F212" s="53" t="s">
        <v>98</v>
      </c>
      <c r="G212" s="49"/>
      <c r="H212" s="49"/>
      <c r="I212" s="58" t="str">
        <f t="shared" si="239"/>
        <v/>
      </c>
      <c r="J212" s="59" t="str">
        <f t="shared" si="239"/>
        <v/>
      </c>
      <c r="K212" s="59" t="str">
        <f t="shared" si="239"/>
        <v/>
      </c>
      <c r="L212" s="59" t="str">
        <f t="shared" si="239"/>
        <v/>
      </c>
      <c r="M212" s="59" t="str">
        <f t="shared" si="239"/>
        <v/>
      </c>
      <c r="N212" s="60" t="str">
        <f t="shared" si="239"/>
        <v/>
      </c>
      <c r="O212" s="233" t="str">
        <f t="shared" si="239"/>
        <v/>
      </c>
      <c r="P212" s="60" t="str">
        <f t="shared" si="239"/>
        <v/>
      </c>
      <c r="Q212" s="2"/>
      <c r="R212" s="2"/>
      <c r="S212" s="81" t="s">
        <v>45</v>
      </c>
      <c r="T212" s="42" t="str">
        <f t="shared" ca="1" si="240"/>
        <v>Error</v>
      </c>
      <c r="U212" s="42">
        <f t="shared" ca="1" si="241"/>
        <v>5</v>
      </c>
      <c r="V212" s="41" t="e">
        <f t="shared" ca="1" si="246"/>
        <v>#N/A</v>
      </c>
      <c r="W212" s="42" t="e">
        <f t="shared" si="242"/>
        <v>#N/A</v>
      </c>
      <c r="X212" s="42">
        <f t="shared" ca="1" si="247"/>
        <v>8</v>
      </c>
      <c r="Y212" s="35" t="e">
        <f t="shared" si="243"/>
        <v>#N/A</v>
      </c>
      <c r="Z212" s="1" t="str">
        <f t="shared" si="248"/>
        <v/>
      </c>
      <c r="AA212" s="1" t="e">
        <f t="shared" si="244"/>
        <v>#N/A</v>
      </c>
      <c r="AB212" s="1" t="str">
        <f>IF(S212="A","Admin!B26","Admin!C26")</f>
        <v>Admin!C26</v>
      </c>
      <c r="AC212" s="79">
        <f t="shared" ref="AC212:AC217" si="250">AC211-1</f>
        <v>-1</v>
      </c>
      <c r="AD212" s="2" t="str">
        <f t="shared" ref="AD212:AD217" si="251">"S" &amp; ROW(AB212)+AC212</f>
        <v>S211</v>
      </c>
      <c r="AE212" s="2" t="str">
        <f t="shared" si="249"/>
        <v>AA$210:AA$217</v>
      </c>
    </row>
    <row r="213" spans="2:31" x14ac:dyDescent="0.2">
      <c r="B213" s="34">
        <v>4</v>
      </c>
      <c r="C213" s="67" t="str">
        <f t="shared" ca="1" si="238"/>
        <v/>
      </c>
      <c r="D213" s="67" t="str">
        <f t="shared" si="245"/>
        <v/>
      </c>
      <c r="E213" s="36"/>
      <c r="F213" s="53" t="s">
        <v>98</v>
      </c>
      <c r="G213" s="49"/>
      <c r="H213" s="49"/>
      <c r="I213" s="58" t="str">
        <f t="shared" si="239"/>
        <v/>
      </c>
      <c r="J213" s="59" t="str">
        <f t="shared" si="239"/>
        <v/>
      </c>
      <c r="K213" s="59" t="str">
        <f t="shared" si="239"/>
        <v/>
      </c>
      <c r="L213" s="59" t="str">
        <f t="shared" si="239"/>
        <v/>
      </c>
      <c r="M213" s="59" t="str">
        <f t="shared" si="239"/>
        <v/>
      </c>
      <c r="N213" s="60" t="str">
        <f t="shared" si="239"/>
        <v/>
      </c>
      <c r="O213" s="233" t="str">
        <f t="shared" si="239"/>
        <v/>
      </c>
      <c r="P213" s="60" t="str">
        <f t="shared" si="239"/>
        <v/>
      </c>
      <c r="Q213" s="2"/>
      <c r="R213" s="2"/>
      <c r="S213" s="80" t="s">
        <v>85</v>
      </c>
      <c r="T213" s="42" t="str">
        <f t="shared" ca="1" si="240"/>
        <v>Error</v>
      </c>
      <c r="U213" s="42">
        <f t="shared" ca="1" si="241"/>
        <v>4</v>
      </c>
      <c r="V213" s="41" t="e">
        <f t="shared" ca="1" si="246"/>
        <v>#N/A</v>
      </c>
      <c r="W213" s="42" t="e">
        <f t="shared" si="242"/>
        <v>#N/A</v>
      </c>
      <c r="X213" s="42">
        <f t="shared" ca="1" si="247"/>
        <v>8</v>
      </c>
      <c r="Y213" s="35" t="e">
        <f t="shared" si="243"/>
        <v>#N/A</v>
      </c>
      <c r="Z213" s="1" t="str">
        <f t="shared" si="248"/>
        <v/>
      </c>
      <c r="AA213" s="1" t="e">
        <f t="shared" si="244"/>
        <v>#N/A</v>
      </c>
      <c r="AB213" s="1" t="str">
        <f>IF(S212="A","Admin!B27","Admin!C27")</f>
        <v>Admin!C27</v>
      </c>
      <c r="AC213" s="79">
        <f t="shared" si="250"/>
        <v>-2</v>
      </c>
      <c r="AD213" s="2" t="str">
        <f t="shared" si="251"/>
        <v>S211</v>
      </c>
      <c r="AE213" s="2" t="str">
        <f t="shared" si="249"/>
        <v>AA$210:AA$217</v>
      </c>
    </row>
    <row r="214" spans="2:31" x14ac:dyDescent="0.2">
      <c r="B214" s="34">
        <v>5</v>
      </c>
      <c r="C214" s="67" t="str">
        <f t="shared" ca="1" si="238"/>
        <v/>
      </c>
      <c r="D214" s="67" t="str">
        <f t="shared" si="245"/>
        <v/>
      </c>
      <c r="E214" s="36"/>
      <c r="F214" s="53" t="s">
        <v>98</v>
      </c>
      <c r="G214" s="49"/>
      <c r="H214" s="49"/>
      <c r="I214" s="58" t="str">
        <f t="shared" si="239"/>
        <v/>
      </c>
      <c r="J214" s="59" t="str">
        <f t="shared" si="239"/>
        <v/>
      </c>
      <c r="K214" s="59" t="str">
        <f t="shared" si="239"/>
        <v/>
      </c>
      <c r="L214" s="59" t="str">
        <f t="shared" si="239"/>
        <v/>
      </c>
      <c r="M214" s="59" t="str">
        <f t="shared" si="239"/>
        <v/>
      </c>
      <c r="N214" s="60" t="str">
        <f t="shared" si="239"/>
        <v/>
      </c>
      <c r="O214" s="233" t="str">
        <f t="shared" si="239"/>
        <v/>
      </c>
      <c r="P214" s="60" t="str">
        <f t="shared" si="239"/>
        <v/>
      </c>
      <c r="Q214" s="2"/>
      <c r="R214" s="2"/>
      <c r="S214" s="42"/>
      <c r="T214" s="42" t="str">
        <f t="shared" ca="1" si="240"/>
        <v>Error</v>
      </c>
      <c r="U214" s="42">
        <f t="shared" ca="1" si="241"/>
        <v>3</v>
      </c>
      <c r="V214" s="41" t="e">
        <f t="shared" ca="1" si="246"/>
        <v>#N/A</v>
      </c>
      <c r="W214" s="42" t="e">
        <f t="shared" si="242"/>
        <v>#N/A</v>
      </c>
      <c r="X214" s="42">
        <f t="shared" ca="1" si="247"/>
        <v>8</v>
      </c>
      <c r="Y214" s="35" t="e">
        <f t="shared" si="243"/>
        <v>#N/A</v>
      </c>
      <c r="Z214" s="1" t="str">
        <f t="shared" si="248"/>
        <v/>
      </c>
      <c r="AA214" s="1" t="e">
        <f t="shared" si="244"/>
        <v>#N/A</v>
      </c>
      <c r="AB214" s="1" t="str">
        <f>IF(S212="A","Admin!B28","Admin!C28")</f>
        <v>Admin!C28</v>
      </c>
      <c r="AC214" s="79">
        <f t="shared" si="250"/>
        <v>-3</v>
      </c>
      <c r="AD214" s="2" t="str">
        <f t="shared" si="251"/>
        <v>S211</v>
      </c>
      <c r="AE214" s="2" t="str">
        <f t="shared" si="249"/>
        <v>AA$210:AA$217</v>
      </c>
    </row>
    <row r="215" spans="2:31" ht="12" customHeight="1" x14ac:dyDescent="0.2">
      <c r="B215" s="37">
        <v>6</v>
      </c>
      <c r="C215" s="68" t="str">
        <f t="shared" ca="1" si="238"/>
        <v/>
      </c>
      <c r="D215" s="68" t="str">
        <f t="shared" si="245"/>
        <v/>
      </c>
      <c r="E215" s="38"/>
      <c r="F215" s="54" t="s">
        <v>98</v>
      </c>
      <c r="G215" s="49"/>
      <c r="H215" s="49"/>
      <c r="I215" s="61" t="str">
        <f t="shared" si="239"/>
        <v/>
      </c>
      <c r="J215" s="62" t="str">
        <f t="shared" si="239"/>
        <v/>
      </c>
      <c r="K215" s="62" t="str">
        <f t="shared" si="239"/>
        <v/>
      </c>
      <c r="L215" s="62" t="str">
        <f t="shared" si="239"/>
        <v/>
      </c>
      <c r="M215" s="62" t="str">
        <f t="shared" si="239"/>
        <v/>
      </c>
      <c r="N215" s="63" t="str">
        <f t="shared" si="239"/>
        <v/>
      </c>
      <c r="O215" s="233" t="str">
        <f t="shared" si="239"/>
        <v/>
      </c>
      <c r="P215" s="60" t="str">
        <f t="shared" si="239"/>
        <v/>
      </c>
      <c r="Q215" s="2"/>
      <c r="R215" s="2"/>
      <c r="S215" s="42"/>
      <c r="T215" s="42" t="str">
        <f t="shared" ca="1" si="240"/>
        <v>Error</v>
      </c>
      <c r="U215" s="42">
        <f t="shared" ca="1" si="241"/>
        <v>2</v>
      </c>
      <c r="V215" s="41" t="e">
        <f t="shared" ca="1" si="246"/>
        <v>#N/A</v>
      </c>
      <c r="W215" s="42" t="e">
        <f t="shared" si="242"/>
        <v>#N/A</v>
      </c>
      <c r="X215" s="42">
        <f t="shared" ca="1" si="247"/>
        <v>8</v>
      </c>
      <c r="Y215" s="35" t="e">
        <f t="shared" si="243"/>
        <v>#N/A</v>
      </c>
      <c r="Z215" s="1" t="str">
        <f t="shared" si="248"/>
        <v/>
      </c>
      <c r="AA215" s="1" t="e">
        <f t="shared" si="244"/>
        <v>#N/A</v>
      </c>
      <c r="AB215" s="1" t="str">
        <f>IF(S212="A","Admin!B29","Admin!C29")</f>
        <v>Admin!C29</v>
      </c>
      <c r="AC215" s="79">
        <f t="shared" si="250"/>
        <v>-4</v>
      </c>
      <c r="AD215" s="2" t="str">
        <f t="shared" si="251"/>
        <v>S211</v>
      </c>
      <c r="AE215" s="2" t="str">
        <f t="shared" si="249"/>
        <v>AA$210:AA$217</v>
      </c>
    </row>
    <row r="216" spans="2:31" hidden="1" x14ac:dyDescent="0.2">
      <c r="B216" s="71">
        <v>7</v>
      </c>
      <c r="C216" s="72" t="str">
        <f t="shared" ca="1" si="238"/>
        <v/>
      </c>
      <c r="D216" s="72" t="str">
        <f t="shared" si="245"/>
        <v/>
      </c>
      <c r="E216" s="73"/>
      <c r="F216" s="74" t="s">
        <v>98</v>
      </c>
      <c r="G216" s="49"/>
      <c r="H216" s="49"/>
      <c r="I216" s="226" t="str">
        <f t="shared" si="239"/>
        <v/>
      </c>
      <c r="J216" s="227" t="str">
        <f t="shared" si="239"/>
        <v/>
      </c>
      <c r="K216" s="227" t="str">
        <f t="shared" si="239"/>
        <v/>
      </c>
      <c r="L216" s="227" t="str">
        <f t="shared" si="239"/>
        <v/>
      </c>
      <c r="M216" s="227" t="str">
        <f t="shared" si="239"/>
        <v/>
      </c>
      <c r="N216" s="227" t="str">
        <f t="shared" si="239"/>
        <v/>
      </c>
      <c r="O216" s="59" t="str">
        <f t="shared" si="239"/>
        <v/>
      </c>
      <c r="P216" s="60" t="str">
        <f t="shared" si="239"/>
        <v/>
      </c>
      <c r="Q216" s="2"/>
      <c r="R216" s="2"/>
      <c r="S216" s="42"/>
      <c r="T216" s="42" t="str">
        <f t="shared" ca="1" si="240"/>
        <v>Error</v>
      </c>
      <c r="U216" s="42">
        <f t="shared" ca="1" si="241"/>
        <v>1</v>
      </c>
      <c r="V216" s="41" t="e">
        <f t="shared" ca="1" si="246"/>
        <v>#N/A</v>
      </c>
      <c r="W216" s="42" t="e">
        <f t="shared" si="242"/>
        <v>#N/A</v>
      </c>
      <c r="X216" s="42">
        <f t="shared" ca="1" si="247"/>
        <v>8</v>
      </c>
      <c r="Y216" s="35" t="e">
        <f t="shared" si="243"/>
        <v>#N/A</v>
      </c>
      <c r="Z216" s="1" t="str">
        <f t="shared" si="248"/>
        <v/>
      </c>
      <c r="AA216" s="1" t="e">
        <f t="shared" si="244"/>
        <v>#N/A</v>
      </c>
      <c r="AB216" s="1" t="str">
        <f>IF(S212="A","Admin!B30","Admin!C30")</f>
        <v>Admin!C30</v>
      </c>
      <c r="AC216" s="79">
        <f t="shared" si="250"/>
        <v>-5</v>
      </c>
      <c r="AD216" s="2" t="str">
        <f t="shared" si="251"/>
        <v>S211</v>
      </c>
      <c r="AE216" s="2" t="str">
        <f t="shared" si="249"/>
        <v>AA$210:AA$217</v>
      </c>
    </row>
    <row r="217" spans="2:31" hidden="1" x14ac:dyDescent="0.2">
      <c r="B217" s="37">
        <v>8</v>
      </c>
      <c r="C217" s="68" t="str">
        <f t="shared" ca="1" si="238"/>
        <v/>
      </c>
      <c r="D217" s="68" t="str">
        <f t="shared" si="245"/>
        <v/>
      </c>
      <c r="E217" s="38"/>
      <c r="F217" s="54" t="s">
        <v>98</v>
      </c>
      <c r="G217" s="49"/>
      <c r="H217" s="49"/>
      <c r="I217" s="61" t="str">
        <f t="shared" si="239"/>
        <v/>
      </c>
      <c r="J217" s="62" t="str">
        <f t="shared" si="239"/>
        <v/>
      </c>
      <c r="K217" s="62" t="str">
        <f t="shared" si="239"/>
        <v/>
      </c>
      <c r="L217" s="62" t="str">
        <f t="shared" si="239"/>
        <v/>
      </c>
      <c r="M217" s="62" t="str">
        <f t="shared" si="239"/>
        <v/>
      </c>
      <c r="N217" s="62" t="str">
        <f t="shared" si="239"/>
        <v/>
      </c>
      <c r="O217" s="62" t="str">
        <f t="shared" si="239"/>
        <v/>
      </c>
      <c r="P217" s="63" t="str">
        <f t="shared" si="239"/>
        <v/>
      </c>
      <c r="Q217" s="2"/>
      <c r="R217" s="2"/>
      <c r="S217" s="42"/>
      <c r="T217" s="42" t="str">
        <f t="shared" ca="1" si="240"/>
        <v>Error</v>
      </c>
      <c r="U217" s="42">
        <f t="shared" ca="1" si="241"/>
        <v>0</v>
      </c>
      <c r="V217" s="41" t="e">
        <f t="shared" ca="1" si="246"/>
        <v>#N/A</v>
      </c>
      <c r="W217" s="42" t="e">
        <f t="shared" si="242"/>
        <v>#N/A</v>
      </c>
      <c r="X217" s="42">
        <f t="shared" ca="1" si="247"/>
        <v>8</v>
      </c>
      <c r="Y217" s="35" t="e">
        <f t="shared" si="243"/>
        <v>#N/A</v>
      </c>
      <c r="Z217" s="1" t="str">
        <f t="shared" si="248"/>
        <v/>
      </c>
      <c r="AA217" s="1" t="e">
        <f t="shared" si="244"/>
        <v>#N/A</v>
      </c>
      <c r="AB217" s="1" t="str">
        <f>IF(S212="A","Admin!B31","Admin!C31")</f>
        <v>Admin!C31</v>
      </c>
      <c r="AC217" s="79">
        <f t="shared" si="250"/>
        <v>-6</v>
      </c>
      <c r="AD217" s="2" t="str">
        <f t="shared" si="251"/>
        <v>S211</v>
      </c>
      <c r="AE217" s="2" t="str">
        <f t="shared" si="249"/>
        <v>AA$210:AA$217</v>
      </c>
    </row>
  </sheetData>
  <sheetProtection password="D857" sheet="1" objects="1" scenarios="1"/>
  <mergeCells count="13">
    <mergeCell ref="F9:H9"/>
    <mergeCell ref="F10:H10"/>
    <mergeCell ref="F24:H24"/>
    <mergeCell ref="F25:H25"/>
    <mergeCell ref="F12:H12"/>
    <mergeCell ref="F11:H11"/>
    <mergeCell ref="B1:C1"/>
    <mergeCell ref="F3:H3"/>
    <mergeCell ref="F7:H7"/>
    <mergeCell ref="F8:H8"/>
    <mergeCell ref="F4:H4"/>
    <mergeCell ref="F5:H5"/>
    <mergeCell ref="F6:H6"/>
  </mergeCells>
  <phoneticPr fontId="0" type="noConversion"/>
  <conditionalFormatting sqref="I30:P37 I42:P49 I54:P61 I66:P73 I210:P217 I78:P85 I102:P109 I114:P121 I126:P133 I138:P145 I150:P157 I162:P169 I174:P181 I186:P193 I198:P205 I90:P97">
    <cfRule type="cellIs" dxfId="1" priority="1" stopIfTrue="1" operator="equal">
      <formula>"Error"</formula>
    </cfRule>
  </conditionalFormatting>
  <conditionalFormatting sqref="C210:C217 C198:C205 C186:C193 C174:C181 C162:C169 C150:C157 C138:C145 C126:C133 C114:C121 C102:C109 C90:C97 C78:C85 C66:C73 C54:C61 C42:C49 C30:C37">
    <cfRule type="cellIs" dxfId="0" priority="2" stopIfTrue="1" operator="equal">
      <formula>0</formula>
    </cfRule>
  </conditionalFormatting>
  <dataValidations count="3">
    <dataValidation type="list" allowBlank="1" showDropDown="1" showInputMessage="1" showErrorMessage="1" error="You must enter a valid A or B string ID" sqref="E38:E39 E206:E207 E182:E183 E158:E159 E134:E135 E110:E111 E86:E87 E62:E63" xr:uid="{00000000-0002-0000-0F00-000000000000}">
      <formula1>$I$48:$X$48</formula1>
    </dataValidation>
    <dataValidation type="decimal" allowBlank="1" showInputMessage="1" showErrorMessage="1" errorTitle="Wind Speed" error="Wind speed must be between -10 and +10 m/s or blank" sqref="E28 E40 E196 E160 E148 E64 E52 E76 E112 E100 E88 E124 E136 E172 E184 E208" xr:uid="{00000000-0002-0000-0F00-000001000000}">
      <formula1>-10</formula1>
      <formula2>10</formula2>
    </dataValidation>
    <dataValidation type="list" allowBlank="1" showDropDown="1" showInputMessage="1" showErrorMessage="1" error="You must enter a valid A or B string ID" sqref="E30:E37 E210:E217 E198:E205 E186:E193 E174:E181 E162:E169 E150:E157 E138:E145 E126:E133 E114:E121 E102:E109 E90:E97 E78:E85 E66:E73 E54:E61 E42:E49" xr:uid="{00000000-0002-0000-0F00-000002000000}">
      <formula1>$I$24:$X$24</formula1>
    </dataValidation>
  </dataValidations>
  <hyperlinks>
    <hyperlink ref="F4:H4" location="A28:A49" display="A28:A49" xr:uid="{00000000-0004-0000-0F00-000000000000}"/>
    <hyperlink ref="F5:H11" location="Master!A28:A49" display="Master!A28:A49" xr:uid="{00000000-0004-0000-0F00-000001000000}"/>
    <hyperlink ref="F11:H11" location="A196:A217" display="A196:A217" xr:uid="{00000000-0004-0000-0F00-000002000000}"/>
    <hyperlink ref="F5:H5" location="A52:A73" display="A52:A73" xr:uid="{00000000-0004-0000-0F00-000003000000}"/>
    <hyperlink ref="F6:H6" location="A76:A97" display="A76:A97" xr:uid="{00000000-0004-0000-0F00-000004000000}"/>
    <hyperlink ref="F7:H7" location="A100:A121" display="A100:A121" xr:uid="{00000000-0004-0000-0F00-000005000000}"/>
    <hyperlink ref="F8:H8" location="A124:A145" display="A124:A145" xr:uid="{00000000-0004-0000-0F00-000006000000}"/>
    <hyperlink ref="F9:H9" location="A148:A169" display="A148:A169" xr:uid="{00000000-0004-0000-0F00-000007000000}"/>
    <hyperlink ref="F10:H10" location="A172:A193" display="A172:A193" xr:uid="{00000000-0004-0000-0F00-000008000000}"/>
    <hyperlink ref="C4" location="Totals!A1" display="Totals" xr:uid="{00000000-0004-0000-0F00-000009000000}"/>
    <hyperlink ref="C6" location="Summary!A1" display="Summary" xr:uid="{00000000-0004-0000-0F00-00000A000000}"/>
    <hyperlink ref="C8" location="Declarations!A1" display="Declarations" xr:uid="{00000000-0004-0000-0F00-00000B000000}"/>
  </hyperlinks>
  <pageMargins left="0.74803149606299213" right="0.74803149606299213" top="0.98425196850393704" bottom="0.98425196850393704" header="0.51181102362204722" footer="0.51181102362204722"/>
  <pageSetup paperSize="9" orientation="portrait" verticalDpi="0" r:id="rId1"/>
  <headerFooter alignWithMargins="0">
    <oddHeader>&amp;CMidland League&amp;R&amp;D</oddHeader>
    <oddFooter>&amp;L&amp;10Program by: tony_J_noel@hotmail.com&amp;R&amp;A</oddFooter>
  </headerFooter>
  <drawing r:id="rId2"/>
  <legacyDrawing r:id="rId3"/>
  <controls>
    <mc:AlternateContent xmlns:mc="http://schemas.openxmlformats.org/markup-compatibility/2006">
      <mc:Choice Requires="x14">
        <control shapeId="3236" r:id="rId4" name="cmdPrint">
          <controlPr defaultSize="0" autoLine="0" r:id="rId5">
            <anchor moveWithCells="1">
              <from>
                <xdr:col>2</xdr:col>
                <xdr:colOff>0</xdr:colOff>
                <xdr:row>9</xdr:row>
                <xdr:rowOff>38100</xdr:rowOff>
              </from>
              <to>
                <xdr:col>3</xdr:col>
                <xdr:colOff>0</xdr:colOff>
                <xdr:row>11</xdr:row>
                <xdr:rowOff>0</xdr:rowOff>
              </to>
            </anchor>
          </controlPr>
        </control>
      </mc:Choice>
      <mc:Fallback>
        <control shapeId="3236" r:id="rId4" name="cmdPrint"/>
      </mc:Fallback>
    </mc:AlternateContent>
    <mc:AlternateContent xmlns:mc="http://schemas.openxmlformats.org/markup-compatibility/2006">
      <mc:Choice Requires="x14">
        <control shapeId="3081" r:id="rId6" name="cmdDummyScores">
          <controlPr defaultSize="0" autoLine="0" r:id="rId7">
            <anchor moveWithCells="1">
              <from>
                <xdr:col>3</xdr:col>
                <xdr:colOff>66675</xdr:colOff>
                <xdr:row>8</xdr:row>
                <xdr:rowOff>152400</xdr:rowOff>
              </from>
              <to>
                <xdr:col>4</xdr:col>
                <xdr:colOff>228600</xdr:colOff>
                <xdr:row>10</xdr:row>
                <xdr:rowOff>76200</xdr:rowOff>
              </to>
            </anchor>
          </controlPr>
        </control>
      </mc:Choice>
      <mc:Fallback>
        <control shapeId="3081" r:id="rId6" name="cmdDummyScores"/>
      </mc:Fallback>
    </mc:AlternateContent>
    <mc:AlternateContent xmlns:mc="http://schemas.openxmlformats.org/markup-compatibility/2006">
      <mc:Choice Requires="x14">
        <control shapeId="3080" r:id="rId8" name="cmdCheckSheet">
          <controlPr defaultSize="0" autoLine="0" autoPict="0" r:id="rId9">
            <anchor moveWithCells="1">
              <from>
                <xdr:col>3</xdr:col>
                <xdr:colOff>76200</xdr:colOff>
                <xdr:row>6</xdr:row>
                <xdr:rowOff>133350</xdr:rowOff>
              </from>
              <to>
                <xdr:col>4</xdr:col>
                <xdr:colOff>238125</xdr:colOff>
                <xdr:row>8</xdr:row>
                <xdr:rowOff>38100</xdr:rowOff>
              </to>
            </anchor>
          </controlPr>
        </control>
      </mc:Choice>
      <mc:Fallback>
        <control shapeId="3080" r:id="rId8" name="cmdCheckSheet"/>
      </mc:Fallback>
    </mc:AlternateContent>
    <mc:AlternateContent xmlns:mc="http://schemas.openxmlformats.org/markup-compatibility/2006">
      <mc:Choice Requires="x14">
        <control shapeId="3079" r:id="rId10" name="cmdHyperlink2">
          <controlPr defaultSize="0" autoLine="0" autoPict="0" r:id="rId11">
            <anchor moveWithCells="1">
              <from>
                <xdr:col>3</xdr:col>
                <xdr:colOff>76200</xdr:colOff>
                <xdr:row>4</xdr:row>
                <xdr:rowOff>142875</xdr:rowOff>
              </from>
              <to>
                <xdr:col>4</xdr:col>
                <xdr:colOff>257175</xdr:colOff>
                <xdr:row>6</xdr:row>
                <xdr:rowOff>57150</xdr:rowOff>
              </to>
            </anchor>
          </controlPr>
        </control>
      </mc:Choice>
      <mc:Fallback>
        <control shapeId="3079" r:id="rId10" name="cmdHyperlink2"/>
      </mc:Fallback>
    </mc:AlternateContent>
    <mc:AlternateContent xmlns:mc="http://schemas.openxmlformats.org/markup-compatibility/2006">
      <mc:Choice Requires="x14">
        <control shapeId="3073" r:id="rId12" name="cmdMakeHLink">
          <controlPr defaultSize="0" autoLine="0" autoPict="0" r:id="rId13">
            <anchor moveWithCells="1">
              <from>
                <xdr:col>3</xdr:col>
                <xdr:colOff>85725</xdr:colOff>
                <xdr:row>2</xdr:row>
                <xdr:rowOff>142875</xdr:rowOff>
              </from>
              <to>
                <xdr:col>4</xdr:col>
                <xdr:colOff>247650</xdr:colOff>
                <xdr:row>4</xdr:row>
                <xdr:rowOff>76200</xdr:rowOff>
              </to>
            </anchor>
          </controlPr>
        </control>
      </mc:Choice>
      <mc:Fallback>
        <control shapeId="3073" r:id="rId12" name="cmdMakeHLink"/>
      </mc:Fallback>
    </mc:AlternateContent>
  </control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/>
  <dimension ref="A3:B3"/>
  <sheetViews>
    <sheetView workbookViewId="0">
      <selection activeCell="L30" sqref="L30"/>
    </sheetView>
  </sheetViews>
  <sheetFormatPr defaultRowHeight="14.25" x14ac:dyDescent="0.2"/>
  <sheetData>
    <row r="3" spans="1:2" x14ac:dyDescent="0.2">
      <c r="A3" t="s">
        <v>66</v>
      </c>
      <c r="B3">
        <v>0.3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2">
    <tabColor indexed="10"/>
    <pageSetUpPr fitToPage="1"/>
  </sheetPr>
  <dimension ref="A2:T61"/>
  <sheetViews>
    <sheetView showGridLines="0" workbookViewId="0">
      <pane xSplit="1" ySplit="2" topLeftCell="L3" activePane="bottomRight" state="frozen"/>
      <selection pane="topRight" activeCell="B1" sqref="B1"/>
      <selection pane="bottomLeft" activeCell="A3" sqref="A3"/>
      <selection pane="bottomRight" activeCell="D16" sqref="D16:E23"/>
    </sheetView>
  </sheetViews>
  <sheetFormatPr defaultRowHeight="12.75" x14ac:dyDescent="0.2"/>
  <cols>
    <col min="1" max="1" width="12.625" style="271" customWidth="1"/>
    <col min="2" max="12" width="15.75" style="271" customWidth="1"/>
    <col min="13" max="13" width="16.625" style="271" bestFit="1" customWidth="1"/>
    <col min="14" max="14" width="17.5" style="271" bestFit="1" customWidth="1"/>
    <col min="15" max="15" width="15.75" style="271" customWidth="1"/>
    <col min="16" max="17" width="18.625" style="271" bestFit="1" customWidth="1"/>
    <col min="18" max="18" width="9" style="271"/>
    <col min="19" max="19" width="3.125" style="271" customWidth="1"/>
    <col min="20" max="20" width="10.125" style="271" customWidth="1"/>
    <col min="21" max="16384" width="9" style="271"/>
  </cols>
  <sheetData>
    <row r="2" spans="1:20" s="269" customFormat="1" x14ac:dyDescent="0.2">
      <c r="B2" s="270">
        <f>Admin!B12</f>
        <v>1</v>
      </c>
      <c r="C2" s="270">
        <f>Admin!C12</f>
        <v>11</v>
      </c>
      <c r="D2" s="270">
        <f>Admin!B13</f>
        <v>2</v>
      </c>
      <c r="E2" s="270">
        <f>Admin!C13</f>
        <v>22</v>
      </c>
      <c r="F2" s="270">
        <f>Admin!B14</f>
        <v>3</v>
      </c>
      <c r="G2" s="270">
        <f>Admin!C14</f>
        <v>33</v>
      </c>
      <c r="H2" s="270">
        <f>Admin!B15</f>
        <v>4</v>
      </c>
      <c r="I2" s="270">
        <f>Admin!C15</f>
        <v>44</v>
      </c>
      <c r="J2" s="270">
        <f>Admin!B16</f>
        <v>5</v>
      </c>
      <c r="K2" s="270">
        <f>Admin!C16</f>
        <v>55</v>
      </c>
      <c r="L2" s="270">
        <f>Admin!B17</f>
        <v>6</v>
      </c>
      <c r="M2" s="270">
        <f>Admin!C17</f>
        <v>66</v>
      </c>
      <c r="N2" s="270">
        <f>Admin!B18</f>
        <v>7</v>
      </c>
      <c r="O2" s="270">
        <f>Admin!C18</f>
        <v>77</v>
      </c>
      <c r="P2" s="270" t="str">
        <f>Admin!B19</f>
        <v>.NULL.</v>
      </c>
      <c r="Q2" s="270" t="str">
        <f>Admin!C19</f>
        <v>.NULL.</v>
      </c>
    </row>
    <row r="4" spans="1:20" x14ac:dyDescent="0.2">
      <c r="A4" s="474" t="s">
        <v>288</v>
      </c>
      <c r="B4" s="475" t="str">
        <f>Admin!A12</f>
        <v>Bromsgrove &amp; Redditch AC</v>
      </c>
      <c r="C4" s="475"/>
      <c r="D4" s="469" t="str">
        <f>Admin!A13</f>
        <v>Burton AC</v>
      </c>
      <c r="E4" s="469"/>
      <c r="F4" s="475" t="str">
        <f>Admin!A14</f>
        <v>Kidderminster &amp; Stourport AC</v>
      </c>
      <c r="G4" s="475"/>
      <c r="H4" s="470" t="str">
        <f>Admin!A15</f>
        <v>Newport Harriers</v>
      </c>
      <c r="I4" s="471"/>
      <c r="J4" s="475" t="str">
        <f>Admin!A16</f>
        <v>Royal Sutton Coldfield</v>
      </c>
      <c r="K4" s="475"/>
      <c r="L4" s="469" t="str">
        <f>Admin!A17</f>
        <v>Solihull &amp; Small Heath AC</v>
      </c>
      <c r="M4" s="469"/>
      <c r="N4" s="475" t="str">
        <f>Admin!A18</f>
        <v>Stratford on Avon AC</v>
      </c>
      <c r="O4" s="475"/>
      <c r="P4" s="469" t="str">
        <f>Admin!A19</f>
        <v>Team8</v>
      </c>
      <c r="Q4" s="469"/>
    </row>
    <row r="5" spans="1:20" s="269" customFormat="1" x14ac:dyDescent="0.2">
      <c r="A5" s="474"/>
      <c r="B5" s="270" t="s">
        <v>44</v>
      </c>
      <c r="C5" s="270" t="s">
        <v>45</v>
      </c>
      <c r="D5" s="270" t="s">
        <v>44</v>
      </c>
      <c r="E5" s="270" t="s">
        <v>45</v>
      </c>
      <c r="F5" s="270" t="s">
        <v>44</v>
      </c>
      <c r="G5" s="270" t="s">
        <v>45</v>
      </c>
      <c r="H5" s="270" t="s">
        <v>44</v>
      </c>
      <c r="I5" s="270" t="s">
        <v>45</v>
      </c>
      <c r="J5" s="270" t="s">
        <v>44</v>
      </c>
      <c r="K5" s="270" t="s">
        <v>45</v>
      </c>
      <c r="L5" s="270" t="s">
        <v>44</v>
      </c>
      <c r="M5" s="270" t="s">
        <v>45</v>
      </c>
      <c r="N5" s="270" t="s">
        <v>44</v>
      </c>
      <c r="O5" s="270" t="s">
        <v>45</v>
      </c>
      <c r="P5" s="270" t="s">
        <v>44</v>
      </c>
      <c r="Q5" s="270" t="s">
        <v>45</v>
      </c>
      <c r="S5" s="475" t="s">
        <v>76</v>
      </c>
      <c r="T5" s="475"/>
    </row>
    <row r="6" spans="1:20" x14ac:dyDescent="0.2">
      <c r="A6" s="272" t="s">
        <v>29</v>
      </c>
      <c r="B6" s="273" t="s">
        <v>1702</v>
      </c>
      <c r="C6" s="274" t="s">
        <v>1703</v>
      </c>
      <c r="D6" s="273" t="s">
        <v>1878</v>
      </c>
      <c r="E6" s="274" t="s">
        <v>1682</v>
      </c>
      <c r="F6" s="273" t="s">
        <v>1652</v>
      </c>
      <c r="G6" s="274" t="s">
        <v>1653</v>
      </c>
      <c r="H6" s="273" t="s">
        <v>1786</v>
      </c>
      <c r="I6" s="274" t="s">
        <v>1809</v>
      </c>
      <c r="J6" s="273" t="s">
        <v>1724</v>
      </c>
      <c r="K6" s="274" t="s">
        <v>1717</v>
      </c>
      <c r="L6" s="273" t="s">
        <v>1739</v>
      </c>
      <c r="M6" s="274" t="s">
        <v>1740</v>
      </c>
      <c r="N6" s="273" t="s">
        <v>1627</v>
      </c>
      <c r="O6" s="274" t="s">
        <v>1628</v>
      </c>
      <c r="P6" s="273"/>
      <c r="Q6" s="274"/>
      <c r="S6" s="275">
        <f>ROW(A6)</f>
        <v>6</v>
      </c>
      <c r="T6" s="275" t="str">
        <f>A6</f>
        <v>100m</v>
      </c>
    </row>
    <row r="7" spans="1:20" x14ac:dyDescent="0.2">
      <c r="A7" s="276" t="s">
        <v>30</v>
      </c>
      <c r="B7" s="277" t="s">
        <v>1702</v>
      </c>
      <c r="C7" s="278" t="s">
        <v>1704</v>
      </c>
      <c r="D7" s="277" t="s">
        <v>1679</v>
      </c>
      <c r="E7" s="278" t="s">
        <v>1681</v>
      </c>
      <c r="F7" s="277" t="s">
        <v>1654</v>
      </c>
      <c r="G7" s="278" t="s">
        <v>1652</v>
      </c>
      <c r="H7" s="277" t="s">
        <v>1787</v>
      </c>
      <c r="I7" s="278" t="s">
        <v>1786</v>
      </c>
      <c r="J7" s="277" t="s">
        <v>1718</v>
      </c>
      <c r="K7" s="278" t="s">
        <v>1717</v>
      </c>
      <c r="L7" s="277" t="s">
        <v>1739</v>
      </c>
      <c r="M7" s="278" t="s">
        <v>1741</v>
      </c>
      <c r="N7" s="277" t="s">
        <v>1629</v>
      </c>
      <c r="O7" s="278" t="s">
        <v>1630</v>
      </c>
      <c r="P7" s="277"/>
      <c r="Q7" s="278"/>
      <c r="S7" s="275">
        <f t="shared" ref="S7:S30" si="0">ROW(A7)</f>
        <v>7</v>
      </c>
      <c r="T7" s="275" t="str">
        <f t="shared" ref="T7:T29" si="1">A7</f>
        <v>200m</v>
      </c>
    </row>
    <row r="8" spans="1:20" x14ac:dyDescent="0.2">
      <c r="A8" s="276" t="s">
        <v>31</v>
      </c>
      <c r="B8" s="277" t="s">
        <v>1704</v>
      </c>
      <c r="C8" s="278"/>
      <c r="D8" s="277" t="s">
        <v>1683</v>
      </c>
      <c r="E8" s="278"/>
      <c r="F8" s="277" t="s">
        <v>1654</v>
      </c>
      <c r="G8" s="278" t="s">
        <v>1655</v>
      </c>
      <c r="H8" s="277" t="s">
        <v>1790</v>
      </c>
      <c r="I8" s="278"/>
      <c r="J8" s="277" t="s">
        <v>1719</v>
      </c>
      <c r="K8" s="278" t="s">
        <v>1720</v>
      </c>
      <c r="L8" s="277" t="s">
        <v>1742</v>
      </c>
      <c r="M8" s="278" t="s">
        <v>1741</v>
      </c>
      <c r="N8" s="277" t="s">
        <v>1627</v>
      </c>
      <c r="O8" s="278" t="s">
        <v>1631</v>
      </c>
      <c r="P8" s="277"/>
      <c r="Q8" s="278"/>
      <c r="S8" s="275">
        <f t="shared" si="0"/>
        <v>8</v>
      </c>
      <c r="T8" s="275" t="str">
        <f t="shared" si="1"/>
        <v>400m</v>
      </c>
    </row>
    <row r="9" spans="1:20" x14ac:dyDescent="0.2">
      <c r="A9" s="276" t="s">
        <v>32</v>
      </c>
      <c r="B9" s="277" t="s">
        <v>1705</v>
      </c>
      <c r="C9" s="278"/>
      <c r="D9" s="277"/>
      <c r="E9" s="278"/>
      <c r="F9" s="277" t="s">
        <v>1656</v>
      </c>
      <c r="G9" s="278" t="s">
        <v>1653</v>
      </c>
      <c r="H9" s="277" t="s">
        <v>1788</v>
      </c>
      <c r="I9" s="278"/>
      <c r="J9" s="277" t="s">
        <v>1719</v>
      </c>
      <c r="K9" s="278" t="s">
        <v>1766</v>
      </c>
      <c r="L9" s="277" t="s">
        <v>1743</v>
      </c>
      <c r="M9" s="278" t="s">
        <v>1744</v>
      </c>
      <c r="N9" s="277" t="s">
        <v>1632</v>
      </c>
      <c r="O9" s="278" t="s">
        <v>1633</v>
      </c>
      <c r="P9" s="277"/>
      <c r="Q9" s="278"/>
      <c r="S9" s="275">
        <f t="shared" si="0"/>
        <v>9</v>
      </c>
      <c r="T9" s="275" t="str">
        <f t="shared" si="1"/>
        <v>800m</v>
      </c>
    </row>
    <row r="10" spans="1:20" x14ac:dyDescent="0.2">
      <c r="A10" s="276" t="s">
        <v>33</v>
      </c>
      <c r="B10" s="277" t="s">
        <v>1705</v>
      </c>
      <c r="C10" s="278"/>
      <c r="D10" s="277"/>
      <c r="E10" s="278"/>
      <c r="F10" s="277" t="s">
        <v>1656</v>
      </c>
      <c r="G10" s="278" t="s">
        <v>1657</v>
      </c>
      <c r="H10" s="277" t="s">
        <v>1788</v>
      </c>
      <c r="I10" s="278" t="s">
        <v>1789</v>
      </c>
      <c r="J10" s="277" t="s">
        <v>1721</v>
      </c>
      <c r="K10" s="278" t="s">
        <v>1722</v>
      </c>
      <c r="L10" s="277" t="s">
        <v>1745</v>
      </c>
      <c r="M10" s="278" t="s">
        <v>1743</v>
      </c>
      <c r="N10" s="277" t="s">
        <v>1629</v>
      </c>
      <c r="O10" s="278" t="s">
        <v>1634</v>
      </c>
      <c r="P10" s="277"/>
      <c r="Q10" s="278"/>
      <c r="S10" s="275">
        <f t="shared" si="0"/>
        <v>10</v>
      </c>
      <c r="T10" s="275" t="str">
        <f t="shared" si="1"/>
        <v>1500m</v>
      </c>
    </row>
    <row r="11" spans="1:20" x14ac:dyDescent="0.2">
      <c r="A11" s="279" t="s">
        <v>34</v>
      </c>
      <c r="B11" s="277"/>
      <c r="C11" s="278"/>
      <c r="D11" s="277"/>
      <c r="E11" s="278"/>
      <c r="F11" s="277" t="s">
        <v>1657</v>
      </c>
      <c r="G11" s="278"/>
      <c r="H11" s="277" t="s">
        <v>1789</v>
      </c>
      <c r="I11" s="278"/>
      <c r="J11" s="277" t="s">
        <v>1723</v>
      </c>
      <c r="K11" s="278" t="s">
        <v>1767</v>
      </c>
      <c r="L11" s="277" t="s">
        <v>1746</v>
      </c>
      <c r="M11" s="278"/>
      <c r="N11" s="277" t="s">
        <v>1635</v>
      </c>
      <c r="O11" s="278" t="s">
        <v>1634</v>
      </c>
      <c r="P11" s="277"/>
      <c r="Q11" s="278"/>
      <c r="S11" s="275">
        <f t="shared" si="0"/>
        <v>11</v>
      </c>
      <c r="T11" s="275" t="str">
        <f t="shared" si="1"/>
        <v>3000m</v>
      </c>
    </row>
    <row r="12" spans="1:20" x14ac:dyDescent="0.2">
      <c r="A12" s="276" t="s">
        <v>69</v>
      </c>
      <c r="B12" s="277"/>
      <c r="C12" s="278"/>
      <c r="D12" s="277" t="s">
        <v>1684</v>
      </c>
      <c r="E12" s="278"/>
      <c r="F12" s="277" t="s">
        <v>1658</v>
      </c>
      <c r="G12" s="278"/>
      <c r="H12" s="277" t="s">
        <v>1808</v>
      </c>
      <c r="I12" s="278"/>
      <c r="J12" s="277" t="s">
        <v>1720</v>
      </c>
      <c r="K12" s="278"/>
      <c r="L12" s="277"/>
      <c r="M12" s="278"/>
      <c r="N12" s="277" t="s">
        <v>1636</v>
      </c>
      <c r="O12" s="278" t="s">
        <v>1637</v>
      </c>
      <c r="P12" s="277"/>
      <c r="Q12" s="278"/>
      <c r="S12" s="275">
        <f t="shared" si="0"/>
        <v>12</v>
      </c>
      <c r="T12" s="275" t="str">
        <f t="shared" si="1"/>
        <v>100m H</v>
      </c>
    </row>
    <row r="13" spans="1:20" x14ac:dyDescent="0.2">
      <c r="A13" s="276" t="s">
        <v>35</v>
      </c>
      <c r="B13" s="277"/>
      <c r="C13" s="278"/>
      <c r="D13" s="277" t="s">
        <v>1684</v>
      </c>
      <c r="E13" s="278"/>
      <c r="F13" s="277" t="s">
        <v>1658</v>
      </c>
      <c r="G13" s="278"/>
      <c r="H13" s="277" t="s">
        <v>1790</v>
      </c>
      <c r="I13" s="278" t="s">
        <v>1808</v>
      </c>
      <c r="J13" s="277" t="s">
        <v>1720</v>
      </c>
      <c r="K13" s="278" t="s">
        <v>1722</v>
      </c>
      <c r="L13" s="277"/>
      <c r="M13" s="278"/>
      <c r="N13" s="277" t="s">
        <v>1630</v>
      </c>
      <c r="O13" s="278"/>
      <c r="P13" s="277"/>
      <c r="Q13" s="278"/>
      <c r="S13" s="275">
        <f t="shared" si="0"/>
        <v>13</v>
      </c>
      <c r="T13" s="275" t="str">
        <f t="shared" si="1"/>
        <v>400m H</v>
      </c>
    </row>
    <row r="14" spans="1:20" x14ac:dyDescent="0.2">
      <c r="A14" s="279" t="s">
        <v>73</v>
      </c>
      <c r="B14" s="277"/>
      <c r="C14" s="278"/>
      <c r="D14" s="277"/>
      <c r="E14" s="278"/>
      <c r="F14" s="277"/>
      <c r="G14" s="278"/>
      <c r="H14" s="277"/>
      <c r="I14" s="278"/>
      <c r="J14" s="277"/>
      <c r="K14" s="278"/>
      <c r="L14" s="277"/>
      <c r="M14" s="278"/>
      <c r="N14" s="277"/>
      <c r="O14" s="278"/>
      <c r="P14" s="277"/>
      <c r="Q14" s="278"/>
      <c r="S14" s="275">
        <f t="shared" si="0"/>
        <v>14</v>
      </c>
      <c r="T14" s="275" t="str">
        <f t="shared" si="1"/>
        <v>2000m s/c</v>
      </c>
    </row>
    <row r="15" spans="1:20" x14ac:dyDescent="0.2">
      <c r="A15" s="279" t="s">
        <v>68</v>
      </c>
      <c r="B15" s="277"/>
      <c r="C15" s="278"/>
      <c r="D15" s="277"/>
      <c r="E15" s="278"/>
      <c r="F15" s="277"/>
      <c r="G15" s="278"/>
      <c r="H15" s="277"/>
      <c r="I15" s="278"/>
      <c r="J15" s="277"/>
      <c r="K15" s="278"/>
      <c r="L15" s="277"/>
      <c r="M15" s="278"/>
      <c r="N15" s="277"/>
      <c r="O15" s="278"/>
      <c r="P15" s="277"/>
      <c r="Q15" s="278"/>
      <c r="S15" s="275">
        <f t="shared" si="0"/>
        <v>15</v>
      </c>
      <c r="T15" s="275" t="str">
        <f t="shared" si="1"/>
        <v>3000m walk</v>
      </c>
    </row>
    <row r="16" spans="1:20" x14ac:dyDescent="0.2">
      <c r="A16" s="276" t="s">
        <v>36</v>
      </c>
      <c r="B16" s="277" t="s">
        <v>1703</v>
      </c>
      <c r="C16" s="278" t="s">
        <v>1702</v>
      </c>
      <c r="D16" s="277" t="s">
        <v>1680</v>
      </c>
      <c r="E16" s="278" t="s">
        <v>1681</v>
      </c>
      <c r="F16" s="277" t="s">
        <v>1654</v>
      </c>
      <c r="G16" s="278" t="s">
        <v>1659</v>
      </c>
      <c r="H16" s="277" t="s">
        <v>1789</v>
      </c>
      <c r="I16" s="278" t="s">
        <v>1790</v>
      </c>
      <c r="J16" s="277" t="s">
        <v>1724</v>
      </c>
      <c r="K16" s="278" t="s">
        <v>1768</v>
      </c>
      <c r="L16" s="277" t="s">
        <v>1747</v>
      </c>
      <c r="M16" s="278" t="s">
        <v>1739</v>
      </c>
      <c r="N16" s="277" t="s">
        <v>1638</v>
      </c>
      <c r="O16" s="278" t="s">
        <v>1628</v>
      </c>
      <c r="P16" s="277"/>
      <c r="Q16" s="278"/>
      <c r="S16" s="275">
        <f t="shared" si="0"/>
        <v>16</v>
      </c>
      <c r="T16" s="275" t="str">
        <f t="shared" si="1"/>
        <v>Long Jump</v>
      </c>
    </row>
    <row r="17" spans="1:20" x14ac:dyDescent="0.2">
      <c r="A17" s="276" t="s">
        <v>37</v>
      </c>
      <c r="B17" s="277" t="s">
        <v>1702</v>
      </c>
      <c r="C17" s="278"/>
      <c r="D17" s="277" t="s">
        <v>1680</v>
      </c>
      <c r="E17" s="278"/>
      <c r="F17" s="277"/>
      <c r="G17" s="278"/>
      <c r="H17" s="277"/>
      <c r="I17" s="278"/>
      <c r="J17" s="277" t="s">
        <v>1724</v>
      </c>
      <c r="K17" s="278" t="s">
        <v>1725</v>
      </c>
      <c r="L17" s="277" t="s">
        <v>1740</v>
      </c>
      <c r="M17" s="278"/>
      <c r="N17" s="277" t="s">
        <v>1638</v>
      </c>
      <c r="O17" s="278" t="s">
        <v>1628</v>
      </c>
      <c r="P17" s="277"/>
      <c r="Q17" s="278"/>
      <c r="S17" s="275">
        <f t="shared" si="0"/>
        <v>17</v>
      </c>
      <c r="T17" s="275" t="str">
        <f t="shared" si="1"/>
        <v>Triple Jump</v>
      </c>
    </row>
    <row r="18" spans="1:20" x14ac:dyDescent="0.2">
      <c r="A18" s="276" t="s">
        <v>47</v>
      </c>
      <c r="B18" s="277"/>
      <c r="C18" s="278"/>
      <c r="D18" s="277" t="s">
        <v>1682</v>
      </c>
      <c r="E18" s="278"/>
      <c r="F18" s="277"/>
      <c r="G18" s="278"/>
      <c r="H18" s="277"/>
      <c r="I18" s="278"/>
      <c r="J18" s="277" t="s">
        <v>1724</v>
      </c>
      <c r="K18" s="278"/>
      <c r="L18" s="277" t="s">
        <v>1747</v>
      </c>
      <c r="M18" s="278" t="s">
        <v>1741</v>
      </c>
      <c r="N18" s="277" t="s">
        <v>1636</v>
      </c>
      <c r="O18" s="278" t="s">
        <v>1633</v>
      </c>
      <c r="P18" s="277"/>
      <c r="Q18" s="278"/>
      <c r="S18" s="275">
        <f t="shared" si="0"/>
        <v>18</v>
      </c>
      <c r="T18" s="275" t="str">
        <f t="shared" si="1"/>
        <v>High Jump</v>
      </c>
    </row>
    <row r="19" spans="1:20" x14ac:dyDescent="0.2">
      <c r="A19" s="276" t="s">
        <v>38</v>
      </c>
      <c r="B19" s="277"/>
      <c r="C19" s="278"/>
      <c r="D19" s="277"/>
      <c r="E19" s="278"/>
      <c r="F19" s="277"/>
      <c r="G19" s="278"/>
      <c r="H19" s="277"/>
      <c r="I19" s="278"/>
      <c r="J19" s="277" t="s">
        <v>1718</v>
      </c>
      <c r="K19" s="278" t="s">
        <v>1722</v>
      </c>
      <c r="L19" s="277" t="s">
        <v>1748</v>
      </c>
      <c r="M19" s="278"/>
      <c r="N19" s="277"/>
      <c r="O19" s="278"/>
      <c r="P19" s="277"/>
      <c r="Q19" s="278"/>
      <c r="S19" s="275">
        <f t="shared" si="0"/>
        <v>19</v>
      </c>
      <c r="T19" s="275" t="str">
        <f t="shared" si="1"/>
        <v>Pole Vault</v>
      </c>
    </row>
    <row r="20" spans="1:20" x14ac:dyDescent="0.2">
      <c r="A20" s="276" t="s">
        <v>48</v>
      </c>
      <c r="B20" s="277" t="s">
        <v>1706</v>
      </c>
      <c r="C20" s="278" t="s">
        <v>1879</v>
      </c>
      <c r="D20" s="277" t="s">
        <v>1685</v>
      </c>
      <c r="E20" s="278" t="s">
        <v>1682</v>
      </c>
      <c r="F20" s="277" t="s">
        <v>1660</v>
      </c>
      <c r="G20" s="278" t="s">
        <v>1655</v>
      </c>
      <c r="H20" s="277" t="s">
        <v>1791</v>
      </c>
      <c r="I20" s="278" t="s">
        <v>1789</v>
      </c>
      <c r="J20" s="277" t="s">
        <v>1769</v>
      </c>
      <c r="K20" s="278" t="s">
        <v>1726</v>
      </c>
      <c r="L20" s="277" t="s">
        <v>1744</v>
      </c>
      <c r="M20" s="278" t="s">
        <v>1749</v>
      </c>
      <c r="N20" s="277" t="s">
        <v>1638</v>
      </c>
      <c r="O20" s="278" t="s">
        <v>1639</v>
      </c>
      <c r="P20" s="277"/>
      <c r="Q20" s="278"/>
      <c r="S20" s="275">
        <f t="shared" si="0"/>
        <v>20</v>
      </c>
      <c r="T20" s="275" t="str">
        <f t="shared" si="1"/>
        <v>Shot Putt</v>
      </c>
    </row>
    <row r="21" spans="1:20" x14ac:dyDescent="0.2">
      <c r="A21" s="276" t="s">
        <v>39</v>
      </c>
      <c r="B21" s="277" t="s">
        <v>1706</v>
      </c>
      <c r="C21" s="278" t="s">
        <v>1705</v>
      </c>
      <c r="D21" s="277" t="s">
        <v>1685</v>
      </c>
      <c r="E21" s="278" t="s">
        <v>1686</v>
      </c>
      <c r="F21" s="277" t="s">
        <v>1660</v>
      </c>
      <c r="G21" s="278" t="s">
        <v>1653</v>
      </c>
      <c r="H21" s="277" t="s">
        <v>1791</v>
      </c>
      <c r="I21" s="278" t="s">
        <v>1789</v>
      </c>
      <c r="J21" s="277" t="s">
        <v>1769</v>
      </c>
      <c r="K21" s="278" t="s">
        <v>1726</v>
      </c>
      <c r="L21" s="277" t="s">
        <v>1749</v>
      </c>
      <c r="M21" s="278" t="s">
        <v>1744</v>
      </c>
      <c r="N21" s="277" t="s">
        <v>1638</v>
      </c>
      <c r="O21" s="278" t="s">
        <v>1639</v>
      </c>
      <c r="P21" s="277"/>
      <c r="Q21" s="278"/>
      <c r="S21" s="275">
        <f t="shared" si="0"/>
        <v>21</v>
      </c>
      <c r="T21" s="275" t="str">
        <f t="shared" si="1"/>
        <v>Discus</v>
      </c>
    </row>
    <row r="22" spans="1:20" x14ac:dyDescent="0.2">
      <c r="A22" s="276" t="s">
        <v>40</v>
      </c>
      <c r="B22" s="277" t="s">
        <v>1706</v>
      </c>
      <c r="C22" s="278" t="s">
        <v>1703</v>
      </c>
      <c r="D22" s="277" t="s">
        <v>1687</v>
      </c>
      <c r="E22" s="278" t="s">
        <v>1688</v>
      </c>
      <c r="F22" s="277" t="s">
        <v>1659</v>
      </c>
      <c r="G22" s="278" t="s">
        <v>1660</v>
      </c>
      <c r="H22" s="277" t="s">
        <v>1809</v>
      </c>
      <c r="I22" s="278" t="s">
        <v>1845</v>
      </c>
      <c r="J22" s="277" t="s">
        <v>1769</v>
      </c>
      <c r="K22" s="278" t="s">
        <v>1727</v>
      </c>
      <c r="L22" s="277" t="s">
        <v>1749</v>
      </c>
      <c r="M22" s="278"/>
      <c r="N22" s="277" t="s">
        <v>1638</v>
      </c>
      <c r="O22" s="278" t="s">
        <v>1639</v>
      </c>
      <c r="P22" s="277"/>
      <c r="Q22" s="278"/>
      <c r="S22" s="275">
        <f t="shared" si="0"/>
        <v>22</v>
      </c>
      <c r="T22" s="275" t="str">
        <f t="shared" si="1"/>
        <v>Hammer</v>
      </c>
    </row>
    <row r="23" spans="1:20" x14ac:dyDescent="0.2">
      <c r="A23" s="276" t="s">
        <v>41</v>
      </c>
      <c r="B23" s="280" t="s">
        <v>1706</v>
      </c>
      <c r="C23" s="281" t="s">
        <v>1704</v>
      </c>
      <c r="D23" s="280" t="s">
        <v>1689</v>
      </c>
      <c r="E23" s="281" t="s">
        <v>1682</v>
      </c>
      <c r="F23" s="280" t="s">
        <v>1659</v>
      </c>
      <c r="G23" s="281" t="s">
        <v>1655</v>
      </c>
      <c r="H23" s="280" t="s">
        <v>1789</v>
      </c>
      <c r="I23" s="281" t="s">
        <v>1788</v>
      </c>
      <c r="J23" s="280" t="s">
        <v>1719</v>
      </c>
      <c r="K23" s="281" t="s">
        <v>1728</v>
      </c>
      <c r="L23" s="280" t="s">
        <v>1749</v>
      </c>
      <c r="M23" s="281" t="s">
        <v>1745</v>
      </c>
      <c r="N23" s="280" t="s">
        <v>1638</v>
      </c>
      <c r="O23" s="281" t="s">
        <v>1640</v>
      </c>
      <c r="P23" s="280"/>
      <c r="Q23" s="281"/>
      <c r="S23" s="275">
        <f t="shared" si="0"/>
        <v>23</v>
      </c>
      <c r="T23" s="275" t="str">
        <f t="shared" si="1"/>
        <v>Javelin</v>
      </c>
    </row>
    <row r="24" spans="1:20" hidden="1" x14ac:dyDescent="0.2">
      <c r="A24" s="276" t="s">
        <v>42</v>
      </c>
      <c r="B24" s="282"/>
      <c r="C24" s="283"/>
      <c r="D24" s="284"/>
      <c r="E24" s="284"/>
      <c r="F24" s="285"/>
      <c r="G24" s="285"/>
      <c r="H24" s="285"/>
      <c r="I24" s="285"/>
      <c r="J24" s="285"/>
      <c r="K24" s="285"/>
      <c r="L24" s="285"/>
      <c r="M24" s="285"/>
      <c r="N24" s="285"/>
      <c r="O24" s="285"/>
      <c r="P24" s="285"/>
      <c r="Q24" s="286"/>
      <c r="S24" s="275">
        <f t="shared" si="0"/>
        <v>24</v>
      </c>
      <c r="T24" s="275" t="str">
        <f t="shared" si="1"/>
        <v>4x100m</v>
      </c>
    </row>
    <row r="25" spans="1:20" hidden="1" x14ac:dyDescent="0.2">
      <c r="A25" s="276" t="s">
        <v>43</v>
      </c>
      <c r="B25" s="277"/>
      <c r="C25" s="287"/>
      <c r="D25" s="284"/>
      <c r="E25" s="284"/>
      <c r="F25" s="285"/>
      <c r="G25" s="285"/>
      <c r="H25" s="285"/>
      <c r="I25" s="285"/>
      <c r="J25" s="285"/>
      <c r="K25" s="285"/>
      <c r="L25" s="285"/>
      <c r="M25" s="285"/>
      <c r="N25" s="285"/>
      <c r="O25" s="285"/>
      <c r="P25" s="285"/>
      <c r="Q25" s="286"/>
      <c r="S25" s="275">
        <f t="shared" si="0"/>
        <v>25</v>
      </c>
      <c r="T25" s="275" t="str">
        <f t="shared" si="1"/>
        <v>4x400m</v>
      </c>
    </row>
    <row r="26" spans="1:20" x14ac:dyDescent="0.2">
      <c r="A26" s="476" t="s">
        <v>315</v>
      </c>
      <c r="B26" s="277"/>
      <c r="C26" s="287"/>
      <c r="D26" s="284"/>
      <c r="E26" s="284"/>
      <c r="F26" s="285"/>
      <c r="G26" s="285"/>
      <c r="H26" s="285"/>
      <c r="I26" s="285"/>
      <c r="J26" s="285"/>
      <c r="K26" s="285"/>
      <c r="L26" s="285"/>
      <c r="M26" s="285"/>
      <c r="N26" s="285"/>
      <c r="O26" s="285"/>
      <c r="P26" s="285"/>
      <c r="Q26" s="286"/>
      <c r="S26" s="275">
        <f t="shared" si="0"/>
        <v>26</v>
      </c>
      <c r="T26" s="275" t="str">
        <f t="shared" si="1"/>
        <v>Womens 4x100m</v>
      </c>
    </row>
    <row r="27" spans="1:20" x14ac:dyDescent="0.2">
      <c r="A27" s="476"/>
      <c r="B27" s="277"/>
      <c r="C27" s="287"/>
      <c r="D27" s="284"/>
      <c r="E27" s="284"/>
      <c r="F27" s="285"/>
      <c r="G27" s="285"/>
      <c r="H27" s="285"/>
      <c r="I27" s="285"/>
      <c r="J27" s="285"/>
      <c r="K27" s="285"/>
      <c r="L27" s="285"/>
      <c r="M27" s="285"/>
      <c r="N27" s="285"/>
      <c r="O27" s="285"/>
      <c r="P27" s="285"/>
      <c r="Q27" s="286"/>
      <c r="S27" s="275">
        <f t="shared" si="0"/>
        <v>27</v>
      </c>
      <c r="T27" s="275" t="str">
        <f>T26</f>
        <v>Womens 4x100m</v>
      </c>
    </row>
    <row r="28" spans="1:20" hidden="1" x14ac:dyDescent="0.2">
      <c r="A28" s="288"/>
      <c r="B28" s="277"/>
      <c r="C28" s="287"/>
      <c r="D28" s="284"/>
      <c r="E28" s="284"/>
      <c r="F28" s="285"/>
      <c r="G28" s="285"/>
      <c r="H28" s="285"/>
      <c r="I28" s="285"/>
      <c r="J28" s="285"/>
      <c r="K28" s="285"/>
      <c r="L28" s="285"/>
      <c r="M28" s="285"/>
      <c r="N28" s="285"/>
      <c r="O28" s="285"/>
      <c r="P28" s="285"/>
      <c r="Q28" s="286"/>
      <c r="S28" s="275">
        <f t="shared" si="0"/>
        <v>28</v>
      </c>
      <c r="T28" s="275">
        <f t="shared" si="1"/>
        <v>0</v>
      </c>
    </row>
    <row r="29" spans="1:20" x14ac:dyDescent="0.2">
      <c r="A29" s="476" t="s">
        <v>316</v>
      </c>
      <c r="B29" s="277"/>
      <c r="C29" s="287"/>
      <c r="D29" s="284"/>
      <c r="E29" s="284"/>
      <c r="F29" s="285"/>
      <c r="G29" s="285"/>
      <c r="H29" s="285"/>
      <c r="I29" s="285"/>
      <c r="J29" s="285"/>
      <c r="K29" s="285"/>
      <c r="L29" s="285"/>
      <c r="M29" s="285"/>
      <c r="N29" s="285"/>
      <c r="O29" s="285"/>
      <c r="P29" s="285"/>
      <c r="Q29" s="286"/>
      <c r="S29" s="275">
        <f t="shared" si="0"/>
        <v>29</v>
      </c>
      <c r="T29" s="275" t="str">
        <f t="shared" si="1"/>
        <v>Womens 4x400m</v>
      </c>
    </row>
    <row r="30" spans="1:20" x14ac:dyDescent="0.2">
      <c r="A30" s="477"/>
      <c r="B30" s="280"/>
      <c r="C30" s="289"/>
      <c r="D30" s="290"/>
      <c r="E30" s="290"/>
      <c r="F30" s="291"/>
      <c r="G30" s="291"/>
      <c r="H30" s="291"/>
      <c r="I30" s="291"/>
      <c r="J30" s="291"/>
      <c r="K30" s="291"/>
      <c r="L30" s="291"/>
      <c r="M30" s="291"/>
      <c r="N30" s="291"/>
      <c r="O30" s="291"/>
      <c r="P30" s="291"/>
      <c r="Q30" s="292"/>
      <c r="S30" s="275">
        <f t="shared" si="0"/>
        <v>30</v>
      </c>
      <c r="T30" s="275" t="str">
        <f>T29</f>
        <v>Womens 4x400m</v>
      </c>
    </row>
    <row r="31" spans="1:20" x14ac:dyDescent="0.2">
      <c r="B31" s="293"/>
      <c r="C31" s="294"/>
      <c r="D31" s="294"/>
      <c r="E31" s="294"/>
      <c r="F31" s="294"/>
      <c r="G31" s="294"/>
      <c r="H31" s="294"/>
      <c r="I31" s="294"/>
      <c r="J31" s="294"/>
      <c r="K31" s="294"/>
      <c r="L31" s="294"/>
      <c r="M31" s="294"/>
      <c r="N31" s="294"/>
      <c r="O31" s="294"/>
      <c r="P31" s="294"/>
      <c r="Q31" s="295"/>
    </row>
    <row r="33" spans="1:20" x14ac:dyDescent="0.2">
      <c r="B33" s="270">
        <f>B2</f>
        <v>1</v>
      </c>
      <c r="C33" s="270">
        <f t="shared" ref="C33:Q33" si="2">C2</f>
        <v>11</v>
      </c>
      <c r="D33" s="270">
        <f t="shared" si="2"/>
        <v>2</v>
      </c>
      <c r="E33" s="270">
        <f t="shared" si="2"/>
        <v>22</v>
      </c>
      <c r="F33" s="270">
        <f t="shared" si="2"/>
        <v>3</v>
      </c>
      <c r="G33" s="270">
        <f t="shared" si="2"/>
        <v>33</v>
      </c>
      <c r="H33" s="270">
        <f t="shared" si="2"/>
        <v>4</v>
      </c>
      <c r="I33" s="270">
        <f t="shared" si="2"/>
        <v>44</v>
      </c>
      <c r="J33" s="270">
        <f t="shared" si="2"/>
        <v>5</v>
      </c>
      <c r="K33" s="270">
        <f t="shared" si="2"/>
        <v>55</v>
      </c>
      <c r="L33" s="270">
        <f t="shared" si="2"/>
        <v>6</v>
      </c>
      <c r="M33" s="270">
        <f t="shared" si="2"/>
        <v>66</v>
      </c>
      <c r="N33" s="270">
        <f t="shared" si="2"/>
        <v>7</v>
      </c>
      <c r="O33" s="270">
        <f t="shared" si="2"/>
        <v>77</v>
      </c>
      <c r="P33" s="270" t="str">
        <f t="shared" si="2"/>
        <v>.NULL.</v>
      </c>
      <c r="Q33" s="270" t="str">
        <f t="shared" si="2"/>
        <v>.NULL.</v>
      </c>
    </row>
    <row r="35" spans="1:20" x14ac:dyDescent="0.2">
      <c r="A35" s="474" t="s">
        <v>289</v>
      </c>
      <c r="B35" s="475" t="str">
        <f>B4</f>
        <v>Bromsgrove &amp; Redditch AC</v>
      </c>
      <c r="C35" s="475"/>
      <c r="D35" s="469" t="str">
        <f>D4</f>
        <v>Burton AC</v>
      </c>
      <c r="E35" s="469"/>
      <c r="F35" s="475" t="str">
        <f>F4</f>
        <v>Kidderminster &amp; Stourport AC</v>
      </c>
      <c r="G35" s="475"/>
      <c r="H35" s="470" t="str">
        <f>H4</f>
        <v>Newport Harriers</v>
      </c>
      <c r="I35" s="471"/>
      <c r="J35" s="475" t="str">
        <f>J4</f>
        <v>Royal Sutton Coldfield</v>
      </c>
      <c r="K35" s="475"/>
      <c r="L35" s="469" t="str">
        <f>L4</f>
        <v>Solihull &amp; Small Heath AC</v>
      </c>
      <c r="M35" s="469"/>
      <c r="N35" s="475" t="str">
        <f>N4</f>
        <v>Stratford on Avon AC</v>
      </c>
      <c r="O35" s="475"/>
      <c r="P35" s="469" t="str">
        <f>P4</f>
        <v>Team8</v>
      </c>
      <c r="Q35" s="469"/>
    </row>
    <row r="36" spans="1:20" s="269" customFormat="1" x14ac:dyDescent="0.2">
      <c r="A36" s="474"/>
      <c r="B36" s="270" t="s">
        <v>44</v>
      </c>
      <c r="C36" s="270" t="s">
        <v>45</v>
      </c>
      <c r="D36" s="270" t="s">
        <v>44</v>
      </c>
      <c r="E36" s="270" t="s">
        <v>45</v>
      </c>
      <c r="F36" s="270" t="s">
        <v>44</v>
      </c>
      <c r="G36" s="270" t="s">
        <v>45</v>
      </c>
      <c r="H36" s="270" t="s">
        <v>44</v>
      </c>
      <c r="I36" s="270" t="s">
        <v>45</v>
      </c>
      <c r="J36" s="270" t="s">
        <v>44</v>
      </c>
      <c r="K36" s="270" t="s">
        <v>45</v>
      </c>
      <c r="L36" s="270" t="s">
        <v>44</v>
      </c>
      <c r="M36" s="270" t="s">
        <v>45</v>
      </c>
      <c r="N36" s="270" t="s">
        <v>44</v>
      </c>
      <c r="O36" s="270" t="s">
        <v>45</v>
      </c>
      <c r="P36" s="270" t="s">
        <v>44</v>
      </c>
      <c r="Q36" s="270" t="s">
        <v>45</v>
      </c>
      <c r="S36" s="475" t="s">
        <v>76</v>
      </c>
      <c r="T36" s="475"/>
    </row>
    <row r="37" spans="1:20" x14ac:dyDescent="0.2">
      <c r="A37" s="296" t="s">
        <v>29</v>
      </c>
      <c r="B37" s="273" t="s">
        <v>1690</v>
      </c>
      <c r="C37" s="274" t="s">
        <v>1691</v>
      </c>
      <c r="D37" s="273" t="s">
        <v>1661</v>
      </c>
      <c r="E37" s="274" t="s">
        <v>1662</v>
      </c>
      <c r="F37" s="273" t="s">
        <v>1643</v>
      </c>
      <c r="G37" s="274" t="s">
        <v>1651</v>
      </c>
      <c r="H37" s="273" t="s">
        <v>1775</v>
      </c>
      <c r="I37" s="274" t="s">
        <v>1781</v>
      </c>
      <c r="J37" s="273" t="s">
        <v>1707</v>
      </c>
      <c r="K37" s="274" t="s">
        <v>1708</v>
      </c>
      <c r="L37" s="273" t="s">
        <v>1730</v>
      </c>
      <c r="M37" s="274" t="s">
        <v>1763</v>
      </c>
      <c r="N37" s="273" t="s">
        <v>1612</v>
      </c>
      <c r="O37" s="274" t="s">
        <v>1613</v>
      </c>
      <c r="P37" s="273"/>
      <c r="Q37" s="274"/>
      <c r="S37" s="275">
        <f>ROW(A37)</f>
        <v>37</v>
      </c>
      <c r="T37" s="275" t="str">
        <f>A37</f>
        <v>100m</v>
      </c>
    </row>
    <row r="38" spans="1:20" x14ac:dyDescent="0.2">
      <c r="A38" s="297" t="s">
        <v>30</v>
      </c>
      <c r="B38" s="277" t="s">
        <v>1690</v>
      </c>
      <c r="C38" s="278" t="s">
        <v>1691</v>
      </c>
      <c r="D38" s="277" t="s">
        <v>1661</v>
      </c>
      <c r="E38" s="278" t="s">
        <v>1663</v>
      </c>
      <c r="F38" s="277" t="s">
        <v>1642</v>
      </c>
      <c r="G38" s="278" t="s">
        <v>1648</v>
      </c>
      <c r="H38" s="277" t="s">
        <v>1781</v>
      </c>
      <c r="I38" s="278" t="s">
        <v>1801</v>
      </c>
      <c r="J38" s="277" t="s">
        <v>1707</v>
      </c>
      <c r="K38" s="278" t="s">
        <v>1708</v>
      </c>
      <c r="L38" s="277" t="s">
        <v>1730</v>
      </c>
      <c r="M38" s="278" t="s">
        <v>1731</v>
      </c>
      <c r="N38" s="277" t="s">
        <v>1612</v>
      </c>
      <c r="O38" s="278" t="s">
        <v>1614</v>
      </c>
      <c r="P38" s="277"/>
      <c r="Q38" s="278"/>
      <c r="S38" s="275">
        <f t="shared" ref="S38:S61" si="3">ROW(A38)</f>
        <v>38</v>
      </c>
      <c r="T38" s="275" t="str">
        <f t="shared" ref="T38:T60" si="4">A38</f>
        <v>200m</v>
      </c>
    </row>
    <row r="39" spans="1:20" x14ac:dyDescent="0.2">
      <c r="A39" s="297" t="s">
        <v>31</v>
      </c>
      <c r="B39" s="277" t="s">
        <v>1692</v>
      </c>
      <c r="C39" s="278" t="s">
        <v>1693</v>
      </c>
      <c r="D39" s="277" t="s">
        <v>1664</v>
      </c>
      <c r="E39" s="278" t="s">
        <v>1665</v>
      </c>
      <c r="F39" s="277" t="s">
        <v>1643</v>
      </c>
      <c r="G39" s="278" t="s">
        <v>1642</v>
      </c>
      <c r="H39" s="277" t="s">
        <v>1771</v>
      </c>
      <c r="I39" s="278" t="s">
        <v>1776</v>
      </c>
      <c r="J39" s="277" t="s">
        <v>1709</v>
      </c>
      <c r="K39" s="278" t="s">
        <v>1712</v>
      </c>
      <c r="L39" s="277" t="s">
        <v>1732</v>
      </c>
      <c r="M39" s="278" t="s">
        <v>1733</v>
      </c>
      <c r="N39" s="277" t="s">
        <v>1615</v>
      </c>
      <c r="O39" s="278" t="s">
        <v>1616</v>
      </c>
      <c r="P39" s="277"/>
      <c r="Q39" s="278"/>
      <c r="S39" s="275">
        <f t="shared" si="3"/>
        <v>39</v>
      </c>
      <c r="T39" s="275" t="str">
        <f t="shared" si="4"/>
        <v>400m</v>
      </c>
    </row>
    <row r="40" spans="1:20" x14ac:dyDescent="0.2">
      <c r="A40" s="297" t="s">
        <v>32</v>
      </c>
      <c r="B40" s="277" t="s">
        <v>1694</v>
      </c>
      <c r="C40" s="278" t="s">
        <v>1695</v>
      </c>
      <c r="D40" s="277" t="s">
        <v>1666</v>
      </c>
      <c r="E40" s="278" t="s">
        <v>1667</v>
      </c>
      <c r="F40" s="277" t="s">
        <v>1644</v>
      </c>
      <c r="G40" s="278"/>
      <c r="H40" s="277" t="s">
        <v>1783</v>
      </c>
      <c r="I40" s="278" t="s">
        <v>1782</v>
      </c>
      <c r="J40" s="277" t="s">
        <v>1710</v>
      </c>
      <c r="K40" s="278" t="s">
        <v>1711</v>
      </c>
      <c r="L40" s="277" t="s">
        <v>1733</v>
      </c>
      <c r="M40" s="278" t="s">
        <v>1734</v>
      </c>
      <c r="N40" s="277" t="s">
        <v>1617</v>
      </c>
      <c r="O40" s="278" t="s">
        <v>1618</v>
      </c>
      <c r="P40" s="277"/>
      <c r="Q40" s="278"/>
      <c r="S40" s="275">
        <f t="shared" si="3"/>
        <v>40</v>
      </c>
      <c r="T40" s="275" t="str">
        <f t="shared" si="4"/>
        <v>800m</v>
      </c>
    </row>
    <row r="41" spans="1:20" x14ac:dyDescent="0.2">
      <c r="A41" s="297" t="s">
        <v>33</v>
      </c>
      <c r="B41" s="277" t="s">
        <v>1694</v>
      </c>
      <c r="C41" s="278" t="s">
        <v>1696</v>
      </c>
      <c r="D41" s="277" t="s">
        <v>1668</v>
      </c>
      <c r="E41" s="278"/>
      <c r="F41" s="277" t="s">
        <v>1645</v>
      </c>
      <c r="G41" s="278" t="s">
        <v>1644</v>
      </c>
      <c r="H41" s="277" t="s">
        <v>1772</v>
      </c>
      <c r="I41" s="278" t="s">
        <v>1783</v>
      </c>
      <c r="J41" s="277" t="s">
        <v>1764</v>
      </c>
      <c r="K41" s="278" t="s">
        <v>1712</v>
      </c>
      <c r="L41" s="277" t="s">
        <v>1735</v>
      </c>
      <c r="M41" s="278"/>
      <c r="N41" s="277" t="s">
        <v>1876</v>
      </c>
      <c r="O41" s="278" t="s">
        <v>1877</v>
      </c>
      <c r="P41" s="277"/>
      <c r="Q41" s="278"/>
      <c r="S41" s="275">
        <f t="shared" si="3"/>
        <v>41</v>
      </c>
      <c r="T41" s="275" t="str">
        <f t="shared" si="4"/>
        <v>1500m</v>
      </c>
    </row>
    <row r="42" spans="1:20" x14ac:dyDescent="0.2">
      <c r="A42" s="298" t="str">
        <f>Admin!B41</f>
        <v>3000m</v>
      </c>
      <c r="B42" s="277" t="s">
        <v>1695</v>
      </c>
      <c r="C42" s="278" t="s">
        <v>1697</v>
      </c>
      <c r="D42" s="277" t="s">
        <v>1669</v>
      </c>
      <c r="E42" s="278" t="s">
        <v>1668</v>
      </c>
      <c r="F42" s="277" t="s">
        <v>1646</v>
      </c>
      <c r="G42" s="278" t="s">
        <v>1647</v>
      </c>
      <c r="H42" s="277" t="s">
        <v>1773</v>
      </c>
      <c r="I42" s="278" t="s">
        <v>1784</v>
      </c>
      <c r="J42" s="277" t="s">
        <v>1713</v>
      </c>
      <c r="K42" s="278" t="s">
        <v>1714</v>
      </c>
      <c r="L42" s="277" t="s">
        <v>1736</v>
      </c>
      <c r="M42" s="278"/>
      <c r="N42" s="277" t="s">
        <v>1877</v>
      </c>
      <c r="O42" s="278" t="s">
        <v>1619</v>
      </c>
      <c r="P42" s="277"/>
      <c r="Q42" s="278"/>
      <c r="S42" s="275">
        <f t="shared" si="3"/>
        <v>42</v>
      </c>
      <c r="T42" s="275" t="str">
        <f t="shared" si="4"/>
        <v>3000m</v>
      </c>
    </row>
    <row r="43" spans="1:20" x14ac:dyDescent="0.2">
      <c r="A43" s="297" t="s">
        <v>292</v>
      </c>
      <c r="B43" s="277" t="s">
        <v>1691</v>
      </c>
      <c r="C43" s="278" t="s">
        <v>1693</v>
      </c>
      <c r="D43" s="277" t="s">
        <v>1662</v>
      </c>
      <c r="E43" s="278"/>
      <c r="F43" s="277"/>
      <c r="G43" s="278"/>
      <c r="H43" s="277"/>
      <c r="I43" s="278"/>
      <c r="J43" s="277"/>
      <c r="K43" s="278"/>
      <c r="L43" s="277"/>
      <c r="M43" s="278"/>
      <c r="N43" s="277" t="s">
        <v>1620</v>
      </c>
      <c r="O43" s="278" t="s">
        <v>1621</v>
      </c>
      <c r="P43" s="277"/>
      <c r="Q43" s="278"/>
      <c r="S43" s="275">
        <f t="shared" si="3"/>
        <v>43</v>
      </c>
      <c r="T43" s="275" t="str">
        <f t="shared" si="4"/>
        <v>110m H</v>
      </c>
    </row>
    <row r="44" spans="1:20" x14ac:dyDescent="0.2">
      <c r="A44" s="297" t="s">
        <v>35</v>
      </c>
      <c r="B44" s="277" t="s">
        <v>1698</v>
      </c>
      <c r="C44" s="278" t="s">
        <v>1693</v>
      </c>
      <c r="D44" s="277" t="s">
        <v>1670</v>
      </c>
      <c r="E44" s="278" t="s">
        <v>1663</v>
      </c>
      <c r="F44" s="277" t="s">
        <v>1648</v>
      </c>
      <c r="G44" s="278" t="s">
        <v>1644</v>
      </c>
      <c r="H44" s="277" t="s">
        <v>1774</v>
      </c>
      <c r="I44" s="278" t="s">
        <v>1777</v>
      </c>
      <c r="J44" s="277"/>
      <c r="K44" s="278"/>
      <c r="L44" s="277"/>
      <c r="M44" s="278"/>
      <c r="N44" s="277" t="s">
        <v>1613</v>
      </c>
      <c r="O44" s="278" t="s">
        <v>1621</v>
      </c>
      <c r="P44" s="277"/>
      <c r="Q44" s="278"/>
      <c r="S44" s="275">
        <f t="shared" si="3"/>
        <v>44</v>
      </c>
      <c r="T44" s="275" t="str">
        <f t="shared" si="4"/>
        <v>400m H</v>
      </c>
    </row>
    <row r="45" spans="1:20" x14ac:dyDescent="0.2">
      <c r="A45" s="298" t="str">
        <f>Admin!B42</f>
        <v>3000m s/c</v>
      </c>
      <c r="B45" s="277" t="s">
        <v>1696</v>
      </c>
      <c r="C45" s="278" t="s">
        <v>1698</v>
      </c>
      <c r="D45" s="277"/>
      <c r="E45" s="278"/>
      <c r="F45" s="277" t="s">
        <v>1649</v>
      </c>
      <c r="G45" s="278"/>
      <c r="H45" s="277" t="s">
        <v>1774</v>
      </c>
      <c r="I45" s="278"/>
      <c r="J45" s="277"/>
      <c r="K45" s="278"/>
      <c r="L45" s="277" t="s">
        <v>1737</v>
      </c>
      <c r="M45" s="278"/>
      <c r="N45" s="277" t="s">
        <v>1621</v>
      </c>
      <c r="O45" s="278"/>
      <c r="P45" s="277"/>
      <c r="Q45" s="278"/>
      <c r="S45" s="275">
        <f t="shared" si="3"/>
        <v>45</v>
      </c>
      <c r="T45" s="275" t="str">
        <f t="shared" si="4"/>
        <v>3000m s/c</v>
      </c>
    </row>
    <row r="46" spans="1:20" x14ac:dyDescent="0.2">
      <c r="A46" s="298" t="s">
        <v>68</v>
      </c>
      <c r="B46" s="277"/>
      <c r="C46" s="278"/>
      <c r="D46" s="277"/>
      <c r="E46" s="278"/>
      <c r="F46" s="277"/>
      <c r="G46" s="278"/>
      <c r="H46" s="277"/>
      <c r="I46" s="278"/>
      <c r="J46" s="277"/>
      <c r="K46" s="278"/>
      <c r="L46" s="277"/>
      <c r="M46" s="278"/>
      <c r="N46" s="277"/>
      <c r="O46" s="278"/>
      <c r="P46" s="277"/>
      <c r="Q46" s="278"/>
      <c r="S46" s="275">
        <f t="shared" si="3"/>
        <v>46</v>
      </c>
      <c r="T46" s="275" t="str">
        <f t="shared" si="4"/>
        <v>3000m walk</v>
      </c>
    </row>
    <row r="47" spans="1:20" x14ac:dyDescent="0.2">
      <c r="A47" s="297" t="s">
        <v>36</v>
      </c>
      <c r="B47" s="277" t="s">
        <v>1691</v>
      </c>
      <c r="C47" s="278" t="s">
        <v>1693</v>
      </c>
      <c r="D47" s="277" t="s">
        <v>1671</v>
      </c>
      <c r="E47" s="278" t="s">
        <v>1758</v>
      </c>
      <c r="F47" s="277" t="s">
        <v>1642</v>
      </c>
      <c r="G47" s="278" t="s">
        <v>1649</v>
      </c>
      <c r="H47" s="277" t="s">
        <v>1775</v>
      </c>
      <c r="I47" s="278" t="s">
        <v>1770</v>
      </c>
      <c r="J47" s="277" t="s">
        <v>1707</v>
      </c>
      <c r="K47" s="278" t="s">
        <v>1712</v>
      </c>
      <c r="L47" s="277" t="s">
        <v>1731</v>
      </c>
      <c r="M47" s="278" t="s">
        <v>1730</v>
      </c>
      <c r="N47" s="277" t="s">
        <v>1612</v>
      </c>
      <c r="O47" s="278" t="s">
        <v>1614</v>
      </c>
      <c r="P47" s="277"/>
      <c r="Q47" s="278"/>
      <c r="S47" s="275">
        <f t="shared" si="3"/>
        <v>47</v>
      </c>
      <c r="T47" s="275" t="str">
        <f t="shared" si="4"/>
        <v>Long Jump</v>
      </c>
    </row>
    <row r="48" spans="1:20" x14ac:dyDescent="0.2">
      <c r="A48" s="297" t="s">
        <v>37</v>
      </c>
      <c r="B48" s="277" t="s">
        <v>1691</v>
      </c>
      <c r="C48" s="278" t="s">
        <v>1693</v>
      </c>
      <c r="D48" s="277" t="s">
        <v>1671</v>
      </c>
      <c r="E48" s="278"/>
      <c r="F48" s="277" t="s">
        <v>1641</v>
      </c>
      <c r="G48" s="278"/>
      <c r="H48" s="277" t="s">
        <v>1774</v>
      </c>
      <c r="I48" s="278"/>
      <c r="J48" s="277"/>
      <c r="K48" s="278"/>
      <c r="L48" s="277" t="s">
        <v>1733</v>
      </c>
      <c r="M48" s="278"/>
      <c r="N48" s="277" t="s">
        <v>1622</v>
      </c>
      <c r="O48" s="278" t="s">
        <v>1623</v>
      </c>
      <c r="P48" s="277"/>
      <c r="Q48" s="278"/>
      <c r="S48" s="275">
        <f t="shared" si="3"/>
        <v>48</v>
      </c>
      <c r="T48" s="275" t="str">
        <f t="shared" si="4"/>
        <v>Triple Jump</v>
      </c>
    </row>
    <row r="49" spans="1:20" x14ac:dyDescent="0.2">
      <c r="A49" s="297" t="s">
        <v>47</v>
      </c>
      <c r="B49" s="277" t="s">
        <v>1804</v>
      </c>
      <c r="C49" s="278" t="s">
        <v>1696</v>
      </c>
      <c r="D49" s="277" t="s">
        <v>1662</v>
      </c>
      <c r="E49" s="278" t="s">
        <v>1668</v>
      </c>
      <c r="F49" s="277" t="s">
        <v>1643</v>
      </c>
      <c r="G49" s="278"/>
      <c r="H49" s="277" t="s">
        <v>1776</v>
      </c>
      <c r="I49" s="278" t="s">
        <v>1785</v>
      </c>
      <c r="J49" s="277" t="s">
        <v>1765</v>
      </c>
      <c r="K49" s="278"/>
      <c r="L49" s="277"/>
      <c r="M49" s="278"/>
      <c r="N49" s="277" t="s">
        <v>1620</v>
      </c>
      <c r="O49" s="278" t="s">
        <v>1622</v>
      </c>
      <c r="P49" s="277"/>
      <c r="Q49" s="278"/>
      <c r="S49" s="275">
        <f t="shared" si="3"/>
        <v>49</v>
      </c>
      <c r="T49" s="275" t="str">
        <f t="shared" si="4"/>
        <v>High Jump</v>
      </c>
    </row>
    <row r="50" spans="1:20" x14ac:dyDescent="0.2">
      <c r="A50" s="297" t="s">
        <v>38</v>
      </c>
      <c r="B50" s="277" t="s">
        <v>1698</v>
      </c>
      <c r="C50" s="278" t="s">
        <v>1699</v>
      </c>
      <c r="D50" s="277" t="s">
        <v>1672</v>
      </c>
      <c r="E50" s="278" t="s">
        <v>1668</v>
      </c>
      <c r="F50" s="277" t="s">
        <v>1649</v>
      </c>
      <c r="G50" s="278"/>
      <c r="H50" s="277" t="s">
        <v>1785</v>
      </c>
      <c r="I50" s="278" t="s">
        <v>1777</v>
      </c>
      <c r="J50" s="277"/>
      <c r="K50" s="278"/>
      <c r="L50" s="277"/>
      <c r="M50" s="278"/>
      <c r="N50" s="277"/>
      <c r="O50" s="278"/>
      <c r="P50" s="277"/>
      <c r="Q50" s="278"/>
      <c r="S50" s="275">
        <f t="shared" si="3"/>
        <v>50</v>
      </c>
      <c r="T50" s="275" t="str">
        <f t="shared" si="4"/>
        <v>Pole Vault</v>
      </c>
    </row>
    <row r="51" spans="1:20" x14ac:dyDescent="0.2">
      <c r="A51" s="297" t="s">
        <v>48</v>
      </c>
      <c r="B51" s="277" t="s">
        <v>1700</v>
      </c>
      <c r="C51" s="278" t="s">
        <v>1701</v>
      </c>
      <c r="D51" s="277" t="s">
        <v>1673</v>
      </c>
      <c r="E51" s="278" t="s">
        <v>1674</v>
      </c>
      <c r="F51" s="277" t="s">
        <v>1650</v>
      </c>
      <c r="G51" s="278" t="s">
        <v>1648</v>
      </c>
      <c r="H51" s="277" t="s">
        <v>1778</v>
      </c>
      <c r="I51" s="278" t="s">
        <v>1779</v>
      </c>
      <c r="J51" s="277" t="s">
        <v>1715</v>
      </c>
      <c r="K51" s="278"/>
      <c r="L51" s="277" t="s">
        <v>1738</v>
      </c>
      <c r="M51" s="278" t="s">
        <v>1729</v>
      </c>
      <c r="N51" s="277" t="s">
        <v>1624</v>
      </c>
      <c r="O51" s="278" t="s">
        <v>1621</v>
      </c>
      <c r="P51" s="277"/>
      <c r="Q51" s="278"/>
      <c r="S51" s="275">
        <f t="shared" si="3"/>
        <v>51</v>
      </c>
      <c r="T51" s="275" t="str">
        <f t="shared" si="4"/>
        <v>Shot Putt</v>
      </c>
    </row>
    <row r="52" spans="1:20" x14ac:dyDescent="0.2">
      <c r="A52" s="297" t="s">
        <v>39</v>
      </c>
      <c r="B52" s="277" t="s">
        <v>1700</v>
      </c>
      <c r="C52" s="278" t="s">
        <v>1701</v>
      </c>
      <c r="D52" s="277" t="s">
        <v>1673</v>
      </c>
      <c r="E52" s="278" t="s">
        <v>1675</v>
      </c>
      <c r="F52" s="277" t="s">
        <v>1645</v>
      </c>
      <c r="G52" s="278" t="s">
        <v>1651</v>
      </c>
      <c r="H52" s="277" t="s">
        <v>1779</v>
      </c>
      <c r="I52" s="278" t="s">
        <v>1778</v>
      </c>
      <c r="J52" s="277" t="s">
        <v>1715</v>
      </c>
      <c r="K52" s="278"/>
      <c r="L52" s="277" t="s">
        <v>1732</v>
      </c>
      <c r="M52" s="278" t="s">
        <v>1738</v>
      </c>
      <c r="N52" s="277" t="s">
        <v>1620</v>
      </c>
      <c r="O52" s="278" t="s">
        <v>1625</v>
      </c>
      <c r="P52" s="277"/>
      <c r="Q52" s="278"/>
      <c r="S52" s="275">
        <f t="shared" si="3"/>
        <v>52</v>
      </c>
      <c r="T52" s="275" t="str">
        <f t="shared" si="4"/>
        <v>Discus</v>
      </c>
    </row>
    <row r="53" spans="1:20" x14ac:dyDescent="0.2">
      <c r="A53" s="297" t="s">
        <v>40</v>
      </c>
      <c r="B53" s="277" t="s">
        <v>1700</v>
      </c>
      <c r="C53" s="278" t="s">
        <v>1701</v>
      </c>
      <c r="D53" s="277" t="s">
        <v>1674</v>
      </c>
      <c r="E53" s="278" t="s">
        <v>1676</v>
      </c>
      <c r="F53" s="277" t="s">
        <v>1650</v>
      </c>
      <c r="G53" s="278" t="s">
        <v>1645</v>
      </c>
      <c r="H53" s="277" t="s">
        <v>1780</v>
      </c>
      <c r="I53" s="278" t="s">
        <v>1778</v>
      </c>
      <c r="J53" s="277" t="s">
        <v>1715</v>
      </c>
      <c r="K53" s="278"/>
      <c r="L53" s="277"/>
      <c r="M53" s="278"/>
      <c r="N53" s="277" t="s">
        <v>1626</v>
      </c>
      <c r="O53" s="278" t="s">
        <v>1621</v>
      </c>
      <c r="P53" s="277"/>
      <c r="Q53" s="278"/>
      <c r="S53" s="275">
        <f t="shared" si="3"/>
        <v>53</v>
      </c>
      <c r="T53" s="275" t="str">
        <f t="shared" si="4"/>
        <v>Hammer</v>
      </c>
    </row>
    <row r="54" spans="1:20" x14ac:dyDescent="0.2">
      <c r="A54" s="297" t="s">
        <v>41</v>
      </c>
      <c r="B54" s="280" t="s">
        <v>1700</v>
      </c>
      <c r="C54" s="281" t="s">
        <v>1693</v>
      </c>
      <c r="D54" s="280" t="s">
        <v>1677</v>
      </c>
      <c r="E54" s="281" t="s">
        <v>1678</v>
      </c>
      <c r="F54" s="280" t="s">
        <v>1649</v>
      </c>
      <c r="G54" s="281" t="s">
        <v>1651</v>
      </c>
      <c r="H54" s="280" t="s">
        <v>1779</v>
      </c>
      <c r="I54" s="281" t="s">
        <v>1774</v>
      </c>
      <c r="J54" s="280" t="s">
        <v>1716</v>
      </c>
      <c r="K54" s="281" t="s">
        <v>1708</v>
      </c>
      <c r="L54" s="280" t="s">
        <v>1732</v>
      </c>
      <c r="M54" s="281" t="s">
        <v>1738</v>
      </c>
      <c r="N54" s="280" t="s">
        <v>1624</v>
      </c>
      <c r="O54" s="281" t="s">
        <v>1625</v>
      </c>
      <c r="P54" s="280"/>
      <c r="Q54" s="281"/>
      <c r="S54" s="275">
        <f t="shared" si="3"/>
        <v>54</v>
      </c>
      <c r="T54" s="275" t="str">
        <f t="shared" si="4"/>
        <v>Javelin</v>
      </c>
    </row>
    <row r="55" spans="1:20" hidden="1" x14ac:dyDescent="0.2">
      <c r="A55" s="297" t="s">
        <v>42</v>
      </c>
      <c r="B55" s="277"/>
      <c r="C55" s="287"/>
      <c r="D55" s="284"/>
      <c r="E55" s="284"/>
      <c r="F55" s="285"/>
      <c r="G55" s="285"/>
      <c r="H55" s="285"/>
      <c r="I55" s="285"/>
      <c r="J55" s="285"/>
      <c r="K55" s="285"/>
      <c r="L55" s="285"/>
      <c r="M55" s="285"/>
      <c r="N55" s="285"/>
      <c r="O55" s="285"/>
      <c r="P55" s="285"/>
      <c r="Q55" s="286"/>
      <c r="S55" s="275">
        <f t="shared" si="3"/>
        <v>55</v>
      </c>
      <c r="T55" s="275" t="str">
        <f t="shared" si="4"/>
        <v>4x100m</v>
      </c>
    </row>
    <row r="56" spans="1:20" hidden="1" x14ac:dyDescent="0.2">
      <c r="A56" s="297" t="s">
        <v>43</v>
      </c>
      <c r="B56" s="277"/>
      <c r="C56" s="287"/>
      <c r="D56" s="284"/>
      <c r="E56" s="284"/>
      <c r="F56" s="285"/>
      <c r="G56" s="285"/>
      <c r="H56" s="285"/>
      <c r="I56" s="285"/>
      <c r="J56" s="285"/>
      <c r="K56" s="285"/>
      <c r="L56" s="285"/>
      <c r="M56" s="285"/>
      <c r="N56" s="285"/>
      <c r="O56" s="285"/>
      <c r="P56" s="285"/>
      <c r="Q56" s="286"/>
      <c r="S56" s="275">
        <f t="shared" si="3"/>
        <v>56</v>
      </c>
      <c r="T56" s="275" t="str">
        <f t="shared" si="4"/>
        <v>4x400m</v>
      </c>
    </row>
    <row r="57" spans="1:20" x14ac:dyDescent="0.2">
      <c r="A57" s="472" t="s">
        <v>317</v>
      </c>
      <c r="B57" s="277" t="str">
        <f>B35</f>
        <v>Bromsgrove &amp; Redditch AC</v>
      </c>
      <c r="C57" s="287" t="str">
        <f>B35</f>
        <v>Bromsgrove &amp; Redditch AC</v>
      </c>
      <c r="D57" s="284"/>
      <c r="E57" s="284"/>
      <c r="F57" s="285"/>
      <c r="G57" s="285"/>
      <c r="H57" s="285"/>
      <c r="I57" s="285"/>
      <c r="J57" s="285"/>
      <c r="K57" s="285"/>
      <c r="L57" s="285"/>
      <c r="M57" s="285"/>
      <c r="N57" s="285"/>
      <c r="O57" s="285"/>
      <c r="P57" s="285"/>
      <c r="Q57" s="286"/>
      <c r="S57" s="275">
        <f t="shared" si="3"/>
        <v>57</v>
      </c>
      <c r="T57" s="275" t="str">
        <f t="shared" si="4"/>
        <v>Mens 4x100m</v>
      </c>
    </row>
    <row r="58" spans="1:20" x14ac:dyDescent="0.2">
      <c r="A58" s="472"/>
      <c r="B58" s="277"/>
      <c r="C58" s="287"/>
      <c r="D58" s="284"/>
      <c r="E58" s="284"/>
      <c r="F58" s="285"/>
      <c r="G58" s="285"/>
      <c r="H58" s="285"/>
      <c r="I58" s="285"/>
      <c r="J58" s="285"/>
      <c r="K58" s="285"/>
      <c r="L58" s="285"/>
      <c r="M58" s="285"/>
      <c r="N58" s="285"/>
      <c r="O58" s="285"/>
      <c r="P58" s="285"/>
      <c r="Q58" s="286"/>
      <c r="S58" s="275">
        <f t="shared" si="3"/>
        <v>58</v>
      </c>
      <c r="T58" s="275" t="str">
        <f>T57</f>
        <v>Mens 4x100m</v>
      </c>
    </row>
    <row r="59" spans="1:20" hidden="1" x14ac:dyDescent="0.2">
      <c r="A59" s="299"/>
      <c r="B59" s="277"/>
      <c r="C59" s="287"/>
      <c r="D59" s="284"/>
      <c r="E59" s="284"/>
      <c r="F59" s="285"/>
      <c r="G59" s="285"/>
      <c r="H59" s="285"/>
      <c r="I59" s="285"/>
      <c r="J59" s="285"/>
      <c r="K59" s="285"/>
      <c r="L59" s="285"/>
      <c r="M59" s="285"/>
      <c r="N59" s="285"/>
      <c r="O59" s="285"/>
      <c r="P59" s="285"/>
      <c r="Q59" s="286"/>
      <c r="S59" s="275">
        <f t="shared" si="3"/>
        <v>59</v>
      </c>
      <c r="T59" s="275">
        <f t="shared" si="4"/>
        <v>0</v>
      </c>
    </row>
    <row r="60" spans="1:20" x14ac:dyDescent="0.2">
      <c r="A60" s="472" t="s">
        <v>318</v>
      </c>
      <c r="B60" s="277" t="str">
        <f>B35</f>
        <v>Bromsgrove &amp; Redditch AC</v>
      </c>
      <c r="C60" s="287" t="str">
        <f>B35</f>
        <v>Bromsgrove &amp; Redditch AC</v>
      </c>
      <c r="D60" s="284"/>
      <c r="E60" s="284"/>
      <c r="F60" s="285"/>
      <c r="G60" s="285"/>
      <c r="H60" s="285"/>
      <c r="I60" s="285"/>
      <c r="J60" s="285"/>
      <c r="K60" s="285"/>
      <c r="L60" s="285"/>
      <c r="M60" s="285"/>
      <c r="N60" s="285"/>
      <c r="O60" s="285"/>
      <c r="P60" s="285"/>
      <c r="Q60" s="286"/>
      <c r="S60" s="275">
        <f t="shared" si="3"/>
        <v>60</v>
      </c>
      <c r="T60" s="275" t="str">
        <f t="shared" si="4"/>
        <v>Mens 4x400m</v>
      </c>
    </row>
    <row r="61" spans="1:20" x14ac:dyDescent="0.2">
      <c r="A61" s="473"/>
      <c r="B61" s="280"/>
      <c r="C61" s="289"/>
      <c r="D61" s="290"/>
      <c r="E61" s="290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2"/>
      <c r="S61" s="275">
        <f t="shared" si="3"/>
        <v>61</v>
      </c>
      <c r="T61" s="275" t="str">
        <f>T60</f>
        <v>Mens 4x400m</v>
      </c>
    </row>
  </sheetData>
  <sheetProtection password="D857" sheet="1" objects="1" scenarios="1"/>
  <mergeCells count="24">
    <mergeCell ref="A29:A30"/>
    <mergeCell ref="A26:A27"/>
    <mergeCell ref="A4:A5"/>
    <mergeCell ref="B4:C4"/>
    <mergeCell ref="S36:T36"/>
    <mergeCell ref="D4:E4"/>
    <mergeCell ref="F4:G4"/>
    <mergeCell ref="P4:Q4"/>
    <mergeCell ref="S5:T5"/>
    <mergeCell ref="H4:I4"/>
    <mergeCell ref="J4:K4"/>
    <mergeCell ref="L4:M4"/>
    <mergeCell ref="N4:O4"/>
    <mergeCell ref="J35:K35"/>
    <mergeCell ref="L35:M35"/>
    <mergeCell ref="N35:O35"/>
    <mergeCell ref="P35:Q35"/>
    <mergeCell ref="H35:I35"/>
    <mergeCell ref="A60:A61"/>
    <mergeCell ref="A35:A36"/>
    <mergeCell ref="B35:C35"/>
    <mergeCell ref="D35:E35"/>
    <mergeCell ref="F35:G35"/>
    <mergeCell ref="A57:A58"/>
  </mergeCells>
  <phoneticPr fontId="0" type="noConversion"/>
  <pageMargins left="0.75" right="0.75" top="1" bottom="1" header="0.5" footer="0.5"/>
  <pageSetup paperSize="9" orientation="landscape" horizontalDpi="4294967293" verticalDpi="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2529" r:id="rId4" name="cmdDummyNames">
          <controlPr defaultSize="0" autoLine="0" r:id="rId5">
            <anchor moveWithCells="1">
              <from>
                <xdr:col>1</xdr:col>
                <xdr:colOff>323850</xdr:colOff>
                <xdr:row>62</xdr:row>
                <xdr:rowOff>104775</xdr:rowOff>
              </from>
              <to>
                <xdr:col>2</xdr:col>
                <xdr:colOff>114300</xdr:colOff>
                <xdr:row>65</xdr:row>
                <xdr:rowOff>9525</xdr:rowOff>
              </to>
            </anchor>
          </controlPr>
        </control>
      </mc:Choice>
      <mc:Fallback>
        <control shapeId="22529" r:id="rId4" name="cmdDummyNames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indexed="47"/>
  </sheetPr>
  <dimension ref="C1:Q57"/>
  <sheetViews>
    <sheetView showGridLines="0" showZeros="0" topLeftCell="A35" workbookViewId="0">
      <selection activeCell="D50" sqref="D50"/>
    </sheetView>
  </sheetViews>
  <sheetFormatPr defaultRowHeight="12.75" x14ac:dyDescent="0.2"/>
  <cols>
    <col min="1" max="1" width="5.5" style="1" customWidth="1"/>
    <col min="2" max="2" width="4.75" style="1" customWidth="1"/>
    <col min="3" max="3" width="14.125" style="1" customWidth="1"/>
    <col min="4" max="10" width="11.625" style="1" customWidth="1"/>
    <col min="11" max="11" width="11.625" style="1" hidden="1" customWidth="1"/>
    <col min="12" max="12" width="10.875" style="1" customWidth="1"/>
    <col min="13" max="13" width="9.375" style="1" hidden="1" customWidth="1"/>
    <col min="14" max="14" width="3.875" style="2" hidden="1" customWidth="1"/>
    <col min="15" max="15" width="15.875" style="1" hidden="1" customWidth="1"/>
    <col min="16" max="16" width="9" style="1" hidden="1" customWidth="1"/>
    <col min="17" max="17" width="9" style="2" hidden="1" customWidth="1"/>
    <col min="18" max="16384" width="9" style="1"/>
  </cols>
  <sheetData>
    <row r="1" spans="3:17" ht="14.25" customHeight="1" x14ac:dyDescent="0.2"/>
    <row r="2" spans="3:17" ht="13.5" hidden="1" thickBot="1" x14ac:dyDescent="0.25"/>
    <row r="3" spans="3:17" ht="13.5" hidden="1" thickBot="1" x14ac:dyDescent="0.25">
      <c r="C3" s="125" t="s">
        <v>120</v>
      </c>
      <c r="D3" s="122" t="s">
        <v>86</v>
      </c>
      <c r="E3" s="123" t="s">
        <v>87</v>
      </c>
      <c r="F3" s="123" t="s">
        <v>88</v>
      </c>
      <c r="G3" s="123" t="s">
        <v>89</v>
      </c>
      <c r="H3" s="123" t="s">
        <v>90</v>
      </c>
      <c r="I3" s="123" t="s">
        <v>91</v>
      </c>
      <c r="J3" s="123" t="s">
        <v>92</v>
      </c>
      <c r="K3" s="124" t="s">
        <v>93</v>
      </c>
    </row>
    <row r="4" spans="3:17" hidden="1" x14ac:dyDescent="0.2"/>
    <row r="5" spans="3:17" x14ac:dyDescent="0.2">
      <c r="C5" s="126" t="s">
        <v>294</v>
      </c>
      <c r="D5" s="46" t="str">
        <f>Master!I3</f>
        <v>Bromsgrove &amp; Redditch AC</v>
      </c>
      <c r="E5" s="46" t="str">
        <f>Master!J3</f>
        <v>Burton AC</v>
      </c>
      <c r="F5" s="46" t="str">
        <f>Master!K3</f>
        <v>Kidderminster &amp; Stourport AC</v>
      </c>
      <c r="G5" s="46" t="str">
        <f>Master!L3</f>
        <v>Newport Harriers</v>
      </c>
      <c r="H5" s="46" t="str">
        <f>Master!M3</f>
        <v>Royal Sutton Coldfield</v>
      </c>
      <c r="I5" s="46" t="str">
        <f>Master!N3</f>
        <v>Solihull &amp; Small Heath AC</v>
      </c>
      <c r="J5" s="235" t="str">
        <f>Master!O3</f>
        <v>Stratford on Avon AC</v>
      </c>
      <c r="K5" s="235" t="str">
        <f>Master!P3</f>
        <v>Team8</v>
      </c>
      <c r="P5" s="1" t="s">
        <v>312</v>
      </c>
      <c r="Q5" s="2" t="s">
        <v>311</v>
      </c>
    </row>
    <row r="6" spans="3:17" x14ac:dyDescent="0.2">
      <c r="C6" s="305" t="str">
        <f t="shared" ref="C6:D22" ca="1" si="0">INDIRECT($O6 &amp; C$3 &amp; $N6)</f>
        <v>100m</v>
      </c>
      <c r="D6" s="55">
        <f t="shared" ca="1" si="0"/>
        <v>11</v>
      </c>
      <c r="E6" s="56">
        <f t="shared" ref="E6:K22" ca="1" si="1">INDIRECT($O6 &amp; E$3 &amp; $N6)</f>
        <v>12</v>
      </c>
      <c r="F6" s="56">
        <f t="shared" ca="1" si="1"/>
        <v>4</v>
      </c>
      <c r="G6" s="56">
        <f t="shared" ca="1" si="1"/>
        <v>10</v>
      </c>
      <c r="H6" s="56">
        <f t="shared" ca="1" si="1"/>
        <v>18</v>
      </c>
      <c r="I6" s="56">
        <f t="shared" ca="1" si="1"/>
        <v>6</v>
      </c>
      <c r="J6" s="57">
        <f t="shared" ca="1" si="1"/>
        <v>11</v>
      </c>
      <c r="K6" s="144" t="str">
        <f t="shared" ca="1" si="1"/>
        <v/>
      </c>
      <c r="L6" s="254" t="str">
        <f ca="1">IF(Q6&gt;0,"Error","")</f>
        <v/>
      </c>
      <c r="M6" s="1" t="s">
        <v>303</v>
      </c>
      <c r="N6" s="2">
        <v>4</v>
      </c>
      <c r="O6" s="1" t="str">
        <f>"'" &amp; M6 &amp; "'!"</f>
        <v>'Men Track1'!</v>
      </c>
      <c r="P6" s="2">
        <f ca="1">IF(SUM(D6:K6)&gt;0,1,0)</f>
        <v>1</v>
      </c>
      <c r="Q6" s="2">
        <f ca="1">INDIRECT($O6 &amp; "U" &amp; $N6)</f>
        <v>0</v>
      </c>
    </row>
    <row r="7" spans="3:17" x14ac:dyDescent="0.2">
      <c r="C7" s="306" t="str">
        <f t="shared" ca="1" si="0"/>
        <v>200m</v>
      </c>
      <c r="D7" s="58">
        <f ca="1">INDIRECT($O7 &amp; D$3 &amp; $N7)</f>
        <v>13</v>
      </c>
      <c r="E7" s="59">
        <f t="shared" ca="1" si="1"/>
        <v>10</v>
      </c>
      <c r="F7" s="59">
        <f t="shared" ca="1" si="1"/>
        <v>4</v>
      </c>
      <c r="G7" s="59">
        <f t="shared" ca="1" si="1"/>
        <v>8</v>
      </c>
      <c r="H7" s="59">
        <f t="shared" ca="1" si="1"/>
        <v>18</v>
      </c>
      <c r="I7" s="59">
        <f t="shared" ca="1" si="1"/>
        <v>8</v>
      </c>
      <c r="J7" s="60">
        <f t="shared" ca="1" si="1"/>
        <v>11</v>
      </c>
      <c r="K7" s="149" t="str">
        <f t="shared" ca="1" si="1"/>
        <v/>
      </c>
      <c r="L7" s="254" t="str">
        <f t="shared" ref="L7:L24" ca="1" si="2">IF(Q7&gt;0,"Error","")</f>
        <v/>
      </c>
      <c r="M7" s="1" t="s">
        <v>303</v>
      </c>
      <c r="N7" s="2">
        <v>5</v>
      </c>
      <c r="O7" s="1" t="str">
        <f t="shared" ref="O7:O24" si="3">"'" &amp; M7 &amp; "'!"</f>
        <v>'Men Track1'!</v>
      </c>
      <c r="P7" s="2">
        <f t="shared" ref="P7:P24" ca="1" si="4">IF(SUM(D7:K7)&gt;0,1,0)</f>
        <v>1</v>
      </c>
      <c r="Q7" s="2">
        <f t="shared" ref="Q7:Q24" ca="1" si="5">INDIRECT($O7 &amp; "U" &amp; $N7)</f>
        <v>0</v>
      </c>
    </row>
    <row r="8" spans="3:17" x14ac:dyDescent="0.2">
      <c r="C8" s="306" t="str">
        <f t="shared" ca="1" si="0"/>
        <v>400m</v>
      </c>
      <c r="D8" s="58">
        <f t="shared" ca="1" si="0"/>
        <v>8</v>
      </c>
      <c r="E8" s="59">
        <f t="shared" ca="1" si="1"/>
        <v>14</v>
      </c>
      <c r="F8" s="59">
        <f t="shared" ca="1" si="1"/>
        <v>5</v>
      </c>
      <c r="G8" s="59">
        <f ca="1">INDIRECT($O8 &amp; G$3 &amp; $N8)</f>
        <v>9</v>
      </c>
      <c r="H8" s="59">
        <f t="shared" ca="1" si="1"/>
        <v>9</v>
      </c>
      <c r="I8" s="59">
        <f ca="1">INDIRECT($O8 &amp; I$3 &amp; $N8)</f>
        <v>18</v>
      </c>
      <c r="J8" s="60">
        <f t="shared" ca="1" si="1"/>
        <v>9</v>
      </c>
      <c r="K8" s="149" t="str">
        <f t="shared" ca="1" si="1"/>
        <v/>
      </c>
      <c r="L8" s="254" t="str">
        <f t="shared" ca="1" si="2"/>
        <v/>
      </c>
      <c r="M8" s="1" t="s">
        <v>303</v>
      </c>
      <c r="N8" s="2">
        <v>6</v>
      </c>
      <c r="O8" s="1" t="str">
        <f t="shared" si="3"/>
        <v>'Men Track1'!</v>
      </c>
      <c r="P8" s="2">
        <f t="shared" ca="1" si="4"/>
        <v>1</v>
      </c>
      <c r="Q8" s="2">
        <f t="shared" ca="1" si="5"/>
        <v>0</v>
      </c>
    </row>
    <row r="9" spans="3:17" x14ac:dyDescent="0.2">
      <c r="C9" s="306" t="str">
        <f t="shared" ca="1" si="0"/>
        <v>110m H</v>
      </c>
      <c r="D9" s="58">
        <f t="shared" ca="1" si="0"/>
        <v>13</v>
      </c>
      <c r="E9" s="59">
        <f t="shared" ca="1" si="1"/>
        <v>10</v>
      </c>
      <c r="F9" s="59" t="str">
        <f t="shared" ca="1" si="1"/>
        <v/>
      </c>
      <c r="G9" s="59" t="str">
        <f t="shared" ca="1" si="1"/>
        <v/>
      </c>
      <c r="H9" s="59" t="str">
        <f t="shared" ca="1" si="1"/>
        <v/>
      </c>
      <c r="I9" s="59" t="str">
        <f t="shared" ca="1" si="1"/>
        <v/>
      </c>
      <c r="J9" s="60">
        <f t="shared" ca="1" si="1"/>
        <v>16</v>
      </c>
      <c r="K9" s="149" t="str">
        <f t="shared" ca="1" si="1"/>
        <v/>
      </c>
      <c r="L9" s="254" t="str">
        <f t="shared" ca="1" si="2"/>
        <v/>
      </c>
      <c r="M9" s="1" t="s">
        <v>303</v>
      </c>
      <c r="N9" s="2">
        <v>7</v>
      </c>
      <c r="O9" s="1" t="str">
        <f t="shared" si="3"/>
        <v>'Men Track1'!</v>
      </c>
      <c r="P9" s="2">
        <f t="shared" ca="1" si="4"/>
        <v>1</v>
      </c>
      <c r="Q9" s="2">
        <f t="shared" ca="1" si="5"/>
        <v>0</v>
      </c>
    </row>
    <row r="10" spans="3:17" x14ac:dyDescent="0.2">
      <c r="C10" s="306" t="str">
        <f t="shared" ca="1" si="0"/>
        <v>400m H</v>
      </c>
      <c r="D10" s="58">
        <f t="shared" ca="1" si="0"/>
        <v>12</v>
      </c>
      <c r="E10" s="59">
        <f t="shared" ca="1" si="1"/>
        <v>10</v>
      </c>
      <c r="F10" s="59">
        <f t="shared" ca="1" si="1"/>
        <v>13</v>
      </c>
      <c r="G10" s="59">
        <f t="shared" ca="1" si="1"/>
        <v>6</v>
      </c>
      <c r="H10" s="59" t="str">
        <f t="shared" ca="1" si="1"/>
        <v/>
      </c>
      <c r="I10" s="59" t="str">
        <f t="shared" ca="1" si="1"/>
        <v/>
      </c>
      <c r="J10" s="60">
        <f t="shared" ca="1" si="1"/>
        <v>18</v>
      </c>
      <c r="K10" s="149" t="str">
        <f t="shared" ca="1" si="1"/>
        <v/>
      </c>
      <c r="L10" s="254" t="str">
        <f t="shared" ca="1" si="2"/>
        <v/>
      </c>
      <c r="M10" s="1" t="s">
        <v>303</v>
      </c>
      <c r="N10" s="2">
        <v>8</v>
      </c>
      <c r="O10" s="1" t="str">
        <f t="shared" si="3"/>
        <v>'Men Track1'!</v>
      </c>
      <c r="P10" s="2">
        <f t="shared" ca="1" si="4"/>
        <v>1</v>
      </c>
      <c r="Q10" s="2">
        <f t="shared" ca="1" si="5"/>
        <v>0</v>
      </c>
    </row>
    <row r="11" spans="3:17" x14ac:dyDescent="0.2">
      <c r="C11" s="306" t="str">
        <f t="shared" ca="1" si="0"/>
        <v>800m</v>
      </c>
      <c r="D11" s="58">
        <f t="shared" ca="1" si="0"/>
        <v>10</v>
      </c>
      <c r="E11" s="59">
        <f t="shared" ca="1" si="1"/>
        <v>16</v>
      </c>
      <c r="F11" s="59">
        <f t="shared" ca="1" si="1"/>
        <v>3</v>
      </c>
      <c r="G11" s="59">
        <f t="shared" ca="1" si="1"/>
        <v>6</v>
      </c>
      <c r="H11" s="59">
        <f t="shared" ca="1" si="1"/>
        <v>12</v>
      </c>
      <c r="I11" s="59">
        <f t="shared" ca="1" si="1"/>
        <v>15</v>
      </c>
      <c r="J11" s="60">
        <f t="shared" ca="1" si="1"/>
        <v>9</v>
      </c>
      <c r="K11" s="149" t="str">
        <f t="shared" ca="1" si="1"/>
        <v/>
      </c>
      <c r="L11" s="254" t="str">
        <f t="shared" ca="1" si="2"/>
        <v/>
      </c>
      <c r="M11" s="1" t="s">
        <v>300</v>
      </c>
      <c r="N11" s="2">
        <v>4</v>
      </c>
      <c r="O11" s="1" t="str">
        <f t="shared" si="3"/>
        <v>'Men Track2'!</v>
      </c>
      <c r="P11" s="2">
        <f t="shared" ca="1" si="4"/>
        <v>1</v>
      </c>
      <c r="Q11" s="2">
        <f t="shared" ca="1" si="5"/>
        <v>0</v>
      </c>
    </row>
    <row r="12" spans="3:17" x14ac:dyDescent="0.2">
      <c r="C12" s="306" t="str">
        <f t="shared" ca="1" si="0"/>
        <v>1500m</v>
      </c>
      <c r="D12" s="58">
        <f t="shared" ca="1" si="0"/>
        <v>16</v>
      </c>
      <c r="E12" s="59">
        <f t="shared" ca="1" si="1"/>
        <v>5</v>
      </c>
      <c r="F12" s="59">
        <f t="shared" ca="1" si="1"/>
        <v>6</v>
      </c>
      <c r="G12" s="59">
        <f t="shared" ca="1" si="1"/>
        <v>16</v>
      </c>
      <c r="H12" s="59">
        <f t="shared" ca="1" si="1"/>
        <v>7</v>
      </c>
      <c r="I12" s="59">
        <f t="shared" ca="1" si="1"/>
        <v>4</v>
      </c>
      <c r="J12" s="60">
        <f t="shared" ca="1" si="1"/>
        <v>8</v>
      </c>
      <c r="K12" s="149" t="str">
        <f t="shared" ca="1" si="1"/>
        <v/>
      </c>
      <c r="L12" s="254" t="str">
        <f t="shared" ca="1" si="2"/>
        <v/>
      </c>
      <c r="M12" s="1" t="s">
        <v>300</v>
      </c>
      <c r="N12" s="2">
        <v>5</v>
      </c>
      <c r="O12" s="1" t="str">
        <f t="shared" si="3"/>
        <v>'Men Track2'!</v>
      </c>
      <c r="P12" s="2">
        <f t="shared" ca="1" si="4"/>
        <v>1</v>
      </c>
      <c r="Q12" s="2">
        <f t="shared" ca="1" si="5"/>
        <v>0</v>
      </c>
    </row>
    <row r="13" spans="3:17" x14ac:dyDescent="0.2">
      <c r="C13" s="311" t="str">
        <f t="shared" ca="1" si="0"/>
        <v>3000m</v>
      </c>
      <c r="D13" s="58">
        <f t="shared" ca="1" si="0"/>
        <v>13</v>
      </c>
      <c r="E13" s="59">
        <f t="shared" ca="1" si="1"/>
        <v>9</v>
      </c>
      <c r="F13" s="59">
        <f t="shared" ca="1" si="1"/>
        <v>6</v>
      </c>
      <c r="G13" s="59">
        <f t="shared" ca="1" si="1"/>
        <v>13</v>
      </c>
      <c r="H13" s="59">
        <f t="shared" ca="1" si="1"/>
        <v>18</v>
      </c>
      <c r="I13" s="59">
        <f t="shared" ca="1" si="1"/>
        <v>4</v>
      </c>
      <c r="J13" s="60">
        <f t="shared" ca="1" si="1"/>
        <v>6</v>
      </c>
      <c r="K13" s="149" t="str">
        <f t="shared" ca="1" si="1"/>
        <v/>
      </c>
      <c r="L13" s="254" t="str">
        <f t="shared" ca="1" si="2"/>
        <v/>
      </c>
      <c r="M13" s="1" t="s">
        <v>300</v>
      </c>
      <c r="N13" s="2">
        <v>6</v>
      </c>
      <c r="O13" s="1" t="str">
        <f t="shared" si="3"/>
        <v>'Men Track2'!</v>
      </c>
      <c r="P13" s="2">
        <f t="shared" ca="1" si="4"/>
        <v>1</v>
      </c>
      <c r="Q13" s="2">
        <f t="shared" ca="1" si="5"/>
        <v>0</v>
      </c>
    </row>
    <row r="14" spans="3:17" x14ac:dyDescent="0.2">
      <c r="C14" s="311" t="str">
        <f t="shared" ca="1" si="0"/>
        <v>3000m s/c</v>
      </c>
      <c r="D14" s="58">
        <f t="shared" ca="1" si="0"/>
        <v>16</v>
      </c>
      <c r="E14" s="59" t="str">
        <f t="shared" ca="1" si="1"/>
        <v/>
      </c>
      <c r="F14" s="59">
        <f t="shared" ca="1" si="1"/>
        <v>6</v>
      </c>
      <c r="G14" s="59">
        <f t="shared" ca="1" si="1"/>
        <v>7</v>
      </c>
      <c r="H14" s="59" t="str">
        <f t="shared" ca="1" si="1"/>
        <v/>
      </c>
      <c r="I14" s="59" t="str">
        <f t="shared" ca="1" si="1"/>
        <v/>
      </c>
      <c r="J14" s="60">
        <f t="shared" ca="1" si="1"/>
        <v>10</v>
      </c>
      <c r="K14" s="149" t="str">
        <f t="shared" ca="1" si="1"/>
        <v/>
      </c>
      <c r="L14" s="254"/>
      <c r="M14" s="1" t="s">
        <v>300</v>
      </c>
      <c r="N14" s="2">
        <v>7</v>
      </c>
      <c r="O14" s="1" t="str">
        <f>"'" &amp; M14 &amp; "'!"</f>
        <v>'Men Track2'!</v>
      </c>
      <c r="P14" s="2">
        <f ca="1">IF(SUM(D14:K14)&gt;0,1,0)</f>
        <v>1</v>
      </c>
      <c r="Q14" s="2">
        <f t="shared" ca="1" si="5"/>
        <v>0</v>
      </c>
    </row>
    <row r="15" spans="3:17" x14ac:dyDescent="0.2">
      <c r="C15" s="306" t="str">
        <f t="shared" ca="1" si="0"/>
        <v>Long Jump</v>
      </c>
      <c r="D15" s="58">
        <f t="shared" ca="1" si="0"/>
        <v>8</v>
      </c>
      <c r="E15" s="59">
        <f t="shared" ca="1" si="1"/>
        <v>9</v>
      </c>
      <c r="F15" s="59">
        <f t="shared" ca="1" si="1"/>
        <v>5</v>
      </c>
      <c r="G15" s="59">
        <f t="shared" ca="1" si="1"/>
        <v>16</v>
      </c>
      <c r="H15" s="59">
        <f t="shared" ca="1" si="1"/>
        <v>8</v>
      </c>
      <c r="I15" s="59">
        <f t="shared" ca="1" si="1"/>
        <v>10</v>
      </c>
      <c r="J15" s="60">
        <f t="shared" ca="1" si="1"/>
        <v>16</v>
      </c>
      <c r="K15" s="149" t="str">
        <f t="shared" ca="1" si="1"/>
        <v/>
      </c>
      <c r="L15" s="254" t="str">
        <f t="shared" ca="1" si="2"/>
        <v/>
      </c>
      <c r="M15" s="1" t="s">
        <v>299</v>
      </c>
      <c r="N15" s="2">
        <v>4</v>
      </c>
      <c r="O15" s="1" t="str">
        <f t="shared" si="3"/>
        <v>'Men Field'!</v>
      </c>
      <c r="P15" s="2">
        <f t="shared" ca="1" si="4"/>
        <v>1</v>
      </c>
      <c r="Q15" s="2">
        <f t="shared" ca="1" si="5"/>
        <v>0</v>
      </c>
    </row>
    <row r="16" spans="3:17" x14ac:dyDescent="0.2">
      <c r="C16" s="306" t="str">
        <f t="shared" ca="1" si="0"/>
        <v>Triple Jump</v>
      </c>
      <c r="D16" s="58">
        <f t="shared" ca="1" si="0"/>
        <v>12</v>
      </c>
      <c r="E16" s="59">
        <f t="shared" ca="1" si="1"/>
        <v>7</v>
      </c>
      <c r="F16" s="59" t="str">
        <f t="shared" ca="1" si="1"/>
        <v/>
      </c>
      <c r="G16" s="59">
        <f t="shared" ca="1" si="1"/>
        <v>5</v>
      </c>
      <c r="H16" s="59" t="str">
        <f t="shared" ca="1" si="1"/>
        <v/>
      </c>
      <c r="I16" s="59">
        <f t="shared" ca="1" si="1"/>
        <v>10</v>
      </c>
      <c r="J16" s="60">
        <f t="shared" ca="1" si="1"/>
        <v>16</v>
      </c>
      <c r="K16" s="149" t="str">
        <f t="shared" ca="1" si="1"/>
        <v/>
      </c>
      <c r="L16" s="254" t="str">
        <f t="shared" ca="1" si="2"/>
        <v/>
      </c>
      <c r="M16" s="1" t="s">
        <v>299</v>
      </c>
      <c r="N16" s="2">
        <v>5</v>
      </c>
      <c r="O16" s="1" t="str">
        <f t="shared" si="3"/>
        <v>'Men Field'!</v>
      </c>
      <c r="P16" s="2">
        <f t="shared" ca="1" si="4"/>
        <v>1</v>
      </c>
      <c r="Q16" s="2">
        <f t="shared" ca="1" si="5"/>
        <v>0</v>
      </c>
    </row>
    <row r="17" spans="3:17" x14ac:dyDescent="0.2">
      <c r="C17" s="306" t="str">
        <f t="shared" ca="1" si="0"/>
        <v>High Jump</v>
      </c>
      <c r="D17" s="58">
        <f t="shared" ca="1" si="0"/>
        <v>15</v>
      </c>
      <c r="E17" s="59">
        <f t="shared" ca="1" si="1"/>
        <v>14</v>
      </c>
      <c r="F17" s="59">
        <f t="shared" ca="1" si="1"/>
        <v>5</v>
      </c>
      <c r="G17" s="59" t="str">
        <f t="shared" ca="1" si="1"/>
        <v/>
      </c>
      <c r="H17" s="59">
        <f t="shared" ca="1" si="1"/>
        <v>7</v>
      </c>
      <c r="I17" s="59" t="str">
        <f t="shared" ca="1" si="1"/>
        <v/>
      </c>
      <c r="J17" s="60">
        <f t="shared" ca="1" si="1"/>
        <v>14</v>
      </c>
      <c r="K17" s="149" t="str">
        <f t="shared" ca="1" si="1"/>
        <v/>
      </c>
      <c r="L17" s="254" t="str">
        <f t="shared" ca="1" si="2"/>
        <v/>
      </c>
      <c r="M17" s="1" t="s">
        <v>299</v>
      </c>
      <c r="N17" s="2">
        <v>6</v>
      </c>
      <c r="O17" s="1" t="str">
        <f t="shared" si="3"/>
        <v>'Men Field'!</v>
      </c>
      <c r="P17" s="2">
        <f t="shared" ca="1" si="4"/>
        <v>1</v>
      </c>
      <c r="Q17" s="2">
        <f t="shared" ca="1" si="5"/>
        <v>0</v>
      </c>
    </row>
    <row r="18" spans="3:17" x14ac:dyDescent="0.2">
      <c r="C18" s="306" t="str">
        <f t="shared" ca="1" si="0"/>
        <v>Pole Vault</v>
      </c>
      <c r="D18" s="58">
        <f t="shared" ca="1" si="0"/>
        <v>6</v>
      </c>
      <c r="E18" s="59">
        <f t="shared" ca="1" si="1"/>
        <v>16</v>
      </c>
      <c r="F18" s="59">
        <f t="shared" ca="1" si="1"/>
        <v>7</v>
      </c>
      <c r="G18" s="59">
        <f t="shared" ca="1" si="1"/>
        <v>16</v>
      </c>
      <c r="H18" s="59" t="str">
        <f t="shared" ca="1" si="1"/>
        <v/>
      </c>
      <c r="I18" s="59" t="str">
        <f t="shared" ca="1" si="1"/>
        <v/>
      </c>
      <c r="J18" s="60" t="str">
        <f t="shared" ca="1" si="1"/>
        <v/>
      </c>
      <c r="K18" s="149" t="str">
        <f t="shared" ca="1" si="1"/>
        <v/>
      </c>
      <c r="L18" s="254" t="str">
        <f t="shared" ca="1" si="2"/>
        <v/>
      </c>
      <c r="M18" s="1" t="s">
        <v>299</v>
      </c>
      <c r="N18" s="2">
        <v>7</v>
      </c>
      <c r="O18" s="1" t="str">
        <f t="shared" si="3"/>
        <v>'Men Field'!</v>
      </c>
      <c r="P18" s="2">
        <f t="shared" ca="1" si="4"/>
        <v>1</v>
      </c>
      <c r="Q18" s="2">
        <f t="shared" ca="1" si="5"/>
        <v>0</v>
      </c>
    </row>
    <row r="19" spans="3:17" x14ac:dyDescent="0.2">
      <c r="C19" s="306" t="str">
        <f t="shared" ca="1" si="0"/>
        <v>Shot Putt</v>
      </c>
      <c r="D19" s="58">
        <f t="shared" ca="1" si="0"/>
        <v>10</v>
      </c>
      <c r="E19" s="59">
        <f t="shared" ca="1" si="1"/>
        <v>10</v>
      </c>
      <c r="F19" s="59">
        <f t="shared" ca="1" si="1"/>
        <v>18</v>
      </c>
      <c r="G19" s="59">
        <f t="shared" ca="1" si="1"/>
        <v>14</v>
      </c>
      <c r="H19" s="59">
        <f t="shared" ca="1" si="1"/>
        <v>5</v>
      </c>
      <c r="I19" s="59">
        <f t="shared" ca="1" si="1"/>
        <v>4</v>
      </c>
      <c r="J19" s="60">
        <f t="shared" ca="1" si="1"/>
        <v>8</v>
      </c>
      <c r="K19" s="149" t="str">
        <f t="shared" ca="1" si="1"/>
        <v/>
      </c>
      <c r="L19" s="254" t="str">
        <f t="shared" ca="1" si="2"/>
        <v/>
      </c>
      <c r="M19" s="1" t="s">
        <v>299</v>
      </c>
      <c r="N19" s="2">
        <v>8</v>
      </c>
      <c r="O19" s="1" t="str">
        <f t="shared" si="3"/>
        <v>'Men Field'!</v>
      </c>
      <c r="P19" s="2">
        <f t="shared" ca="1" si="4"/>
        <v>1</v>
      </c>
      <c r="Q19" s="2">
        <f t="shared" ca="1" si="5"/>
        <v>0</v>
      </c>
    </row>
    <row r="20" spans="3:17" x14ac:dyDescent="0.2">
      <c r="C20" s="306" t="str">
        <f t="shared" ca="1" si="0"/>
        <v>Discus</v>
      </c>
      <c r="D20" s="58">
        <f t="shared" ca="1" si="0"/>
        <v>12</v>
      </c>
      <c r="E20" s="59">
        <f t="shared" ca="1" si="1"/>
        <v>16</v>
      </c>
      <c r="F20" s="59">
        <f t="shared" ca="1" si="1"/>
        <v>9</v>
      </c>
      <c r="G20" s="59">
        <f t="shared" ca="1" si="1"/>
        <v>10</v>
      </c>
      <c r="H20" s="59">
        <f t="shared" ca="1" si="1"/>
        <v>10</v>
      </c>
      <c r="I20" s="59">
        <f t="shared" ca="1" si="1"/>
        <v>6</v>
      </c>
      <c r="J20" s="60">
        <f t="shared" ca="1" si="1"/>
        <v>8</v>
      </c>
      <c r="K20" s="149" t="str">
        <f t="shared" ca="1" si="1"/>
        <v/>
      </c>
      <c r="L20" s="254" t="str">
        <f t="shared" ca="1" si="2"/>
        <v/>
      </c>
      <c r="M20" s="1" t="s">
        <v>299</v>
      </c>
      <c r="N20" s="2">
        <v>9</v>
      </c>
      <c r="O20" s="1" t="str">
        <f t="shared" si="3"/>
        <v>'Men Field'!</v>
      </c>
      <c r="P20" s="2">
        <f t="shared" ca="1" si="4"/>
        <v>1</v>
      </c>
      <c r="Q20" s="2">
        <f t="shared" ca="1" si="5"/>
        <v>0</v>
      </c>
    </row>
    <row r="21" spans="3:17" x14ac:dyDescent="0.2">
      <c r="C21" s="306" t="str">
        <f t="shared" ca="1" si="0"/>
        <v>Hammer</v>
      </c>
      <c r="D21" s="58">
        <f t="shared" ca="1" si="0"/>
        <v>16</v>
      </c>
      <c r="E21" s="59">
        <f t="shared" ca="1" si="1"/>
        <v>10</v>
      </c>
      <c r="F21" s="59">
        <f t="shared" ca="1" si="1"/>
        <v>12</v>
      </c>
      <c r="G21" s="59">
        <f t="shared" ca="1" si="1"/>
        <v>12</v>
      </c>
      <c r="H21" s="59">
        <f t="shared" ca="1" si="1"/>
        <v>4</v>
      </c>
      <c r="I21" s="59" t="str">
        <f t="shared" ca="1" si="1"/>
        <v/>
      </c>
      <c r="J21" s="60">
        <f t="shared" ca="1" si="1"/>
        <v>9</v>
      </c>
      <c r="K21" s="149" t="str">
        <f t="shared" ca="1" si="1"/>
        <v/>
      </c>
      <c r="L21" s="254" t="str">
        <f t="shared" ca="1" si="2"/>
        <v/>
      </c>
      <c r="M21" s="1" t="s">
        <v>299</v>
      </c>
      <c r="N21" s="2">
        <v>10</v>
      </c>
      <c r="O21" s="1" t="str">
        <f t="shared" si="3"/>
        <v>'Men Field'!</v>
      </c>
      <c r="P21" s="2">
        <f t="shared" ca="1" si="4"/>
        <v>1</v>
      </c>
      <c r="Q21" s="2">
        <f t="shared" ca="1" si="5"/>
        <v>0</v>
      </c>
    </row>
    <row r="22" spans="3:17" x14ac:dyDescent="0.2">
      <c r="C22" s="306" t="str">
        <f t="shared" ca="1" si="0"/>
        <v>Javelin</v>
      </c>
      <c r="D22" s="58">
        <f t="shared" ca="1" si="0"/>
        <v>11</v>
      </c>
      <c r="E22" s="59">
        <f t="shared" ca="1" si="1"/>
        <v>16</v>
      </c>
      <c r="F22" s="59">
        <f t="shared" ca="1" si="1"/>
        <v>11</v>
      </c>
      <c r="G22" s="59">
        <f t="shared" ca="1" si="1"/>
        <v>4</v>
      </c>
      <c r="H22" s="59">
        <f t="shared" ca="1" si="1"/>
        <v>8</v>
      </c>
      <c r="I22" s="59">
        <f t="shared" ca="1" si="1"/>
        <v>6</v>
      </c>
      <c r="J22" s="60">
        <f t="shared" ca="1" si="1"/>
        <v>16</v>
      </c>
      <c r="K22" s="149" t="str">
        <f t="shared" ca="1" si="1"/>
        <v/>
      </c>
      <c r="L22" s="254" t="str">
        <f t="shared" ca="1" si="2"/>
        <v/>
      </c>
      <c r="M22" s="1" t="s">
        <v>299</v>
      </c>
      <c r="N22" s="2">
        <v>11</v>
      </c>
      <c r="O22" s="1" t="str">
        <f t="shared" si="3"/>
        <v>'Men Field'!</v>
      </c>
      <c r="P22" s="2">
        <f t="shared" ca="1" si="4"/>
        <v>1</v>
      </c>
      <c r="Q22" s="2">
        <f t="shared" ca="1" si="5"/>
        <v>0</v>
      </c>
    </row>
    <row r="23" spans="3:17" x14ac:dyDescent="0.2">
      <c r="C23" s="307" t="s">
        <v>42</v>
      </c>
      <c r="D23" s="58">
        <f t="shared" ref="D23:K24" ca="1" si="6">INDIRECT($O23 &amp; D$3 &amp; $N23)</f>
        <v>7</v>
      </c>
      <c r="E23" s="59">
        <f t="shared" ca="1" si="6"/>
        <v>5</v>
      </c>
      <c r="F23" s="59">
        <f t="shared" ca="1" si="6"/>
        <v>3</v>
      </c>
      <c r="G23" s="59">
        <f t="shared" ca="1" si="6"/>
        <v>4</v>
      </c>
      <c r="H23" s="59">
        <f t="shared" ca="1" si="6"/>
        <v>10</v>
      </c>
      <c r="I23" s="59">
        <f t="shared" ca="1" si="6"/>
        <v>6</v>
      </c>
      <c r="J23" s="60">
        <f t="shared" ca="1" si="6"/>
        <v>8</v>
      </c>
      <c r="K23" s="149" t="str">
        <f t="shared" ca="1" si="6"/>
        <v/>
      </c>
      <c r="L23" s="254" t="str">
        <f t="shared" ca="1" si="2"/>
        <v/>
      </c>
      <c r="M23" s="1" t="s">
        <v>105</v>
      </c>
      <c r="N23" s="2">
        <v>4</v>
      </c>
      <c r="O23" s="1" t="str">
        <f t="shared" si="3"/>
        <v>'Relays'!</v>
      </c>
      <c r="P23" s="2">
        <f t="shared" ca="1" si="4"/>
        <v>1</v>
      </c>
      <c r="Q23" s="2">
        <f t="shared" ca="1" si="5"/>
        <v>0</v>
      </c>
    </row>
    <row r="24" spans="3:17" x14ac:dyDescent="0.2">
      <c r="C24" s="308" t="s">
        <v>43</v>
      </c>
      <c r="D24" s="61">
        <f t="shared" ca="1" si="6"/>
        <v>7</v>
      </c>
      <c r="E24" s="62">
        <f t="shared" ca="1" si="6"/>
        <v>5</v>
      </c>
      <c r="F24" s="62">
        <f t="shared" ca="1" si="6"/>
        <v>3</v>
      </c>
      <c r="G24" s="62">
        <f t="shared" ca="1" si="6"/>
        <v>8</v>
      </c>
      <c r="H24" s="62">
        <f t="shared" ca="1" si="6"/>
        <v>10</v>
      </c>
      <c r="I24" s="62">
        <f t="shared" ca="1" si="6"/>
        <v>6</v>
      </c>
      <c r="J24" s="63">
        <f t="shared" ca="1" si="6"/>
        <v>4</v>
      </c>
      <c r="K24" s="375" t="str">
        <f t="shared" ca="1" si="6"/>
        <v/>
      </c>
      <c r="L24" s="254" t="str">
        <f t="shared" ca="1" si="2"/>
        <v/>
      </c>
      <c r="M24" s="1" t="s">
        <v>105</v>
      </c>
      <c r="N24" s="2">
        <v>5</v>
      </c>
      <c r="O24" s="1" t="str">
        <f t="shared" si="3"/>
        <v>'Relays'!</v>
      </c>
      <c r="P24" s="2">
        <f t="shared" ca="1" si="4"/>
        <v>1</v>
      </c>
      <c r="Q24" s="2">
        <f t="shared" ca="1" si="5"/>
        <v>0</v>
      </c>
    </row>
    <row r="25" spans="3:17" x14ac:dyDescent="0.2">
      <c r="C25" s="127" t="s">
        <v>46</v>
      </c>
      <c r="D25" s="128">
        <f ca="1">SUM(D6:D24)</f>
        <v>216</v>
      </c>
      <c r="E25" s="129">
        <f t="shared" ref="E25:K25" ca="1" si="7">SUM(E6:E24)</f>
        <v>194</v>
      </c>
      <c r="F25" s="129">
        <f t="shared" ca="1" si="7"/>
        <v>120</v>
      </c>
      <c r="G25" s="129">
        <f t="shared" ca="1" si="7"/>
        <v>164</v>
      </c>
      <c r="H25" s="129">
        <f t="shared" ca="1" si="7"/>
        <v>144</v>
      </c>
      <c r="I25" s="129">
        <f ca="1">SUM(I6:I24)</f>
        <v>103</v>
      </c>
      <c r="J25" s="130">
        <f t="shared" ca="1" si="7"/>
        <v>197</v>
      </c>
      <c r="K25" s="376">
        <f t="shared" ca="1" si="7"/>
        <v>0</v>
      </c>
      <c r="P25" s="2">
        <f ca="1">SUM(P6:P24)</f>
        <v>19</v>
      </c>
    </row>
    <row r="26" spans="3:17" ht="18.75" customHeight="1" x14ac:dyDescent="0.2">
      <c r="C26" s="131"/>
      <c r="D26" s="121"/>
      <c r="E26" s="121"/>
      <c r="F26" s="121"/>
      <c r="G26" s="30" t="str">
        <f ca="1">P25&amp;" Events entered for " &amp; C5</f>
        <v>19 Events entered for Senior Men</v>
      </c>
      <c r="H26" s="121"/>
      <c r="I26" s="121"/>
      <c r="J26" s="121"/>
      <c r="K26" s="121"/>
    </row>
    <row r="27" spans="3:17" ht="18.75" customHeight="1" x14ac:dyDescent="0.2"/>
    <row r="28" spans="3:17" x14ac:dyDescent="0.2">
      <c r="C28" s="126" t="s">
        <v>95</v>
      </c>
      <c r="D28" s="46" t="str">
        <f>Master!I3</f>
        <v>Bromsgrove &amp; Redditch AC</v>
      </c>
      <c r="E28" s="46" t="str">
        <f>Master!J3</f>
        <v>Burton AC</v>
      </c>
      <c r="F28" s="46" t="str">
        <f>Master!K3</f>
        <v>Kidderminster &amp; Stourport AC</v>
      </c>
      <c r="G28" s="46" t="str">
        <f>Master!L3</f>
        <v>Newport Harriers</v>
      </c>
      <c r="H28" s="46" t="str">
        <f>Master!M3</f>
        <v>Royal Sutton Coldfield</v>
      </c>
      <c r="I28" s="46" t="str">
        <f>Master!N3</f>
        <v>Solihull &amp; Small Heath AC</v>
      </c>
      <c r="J28" s="235" t="str">
        <f>Master!O3</f>
        <v>Stratford on Avon AC</v>
      </c>
      <c r="K28" s="235" t="str">
        <f>Master!P3</f>
        <v>Team8</v>
      </c>
    </row>
    <row r="29" spans="3:17" x14ac:dyDescent="0.2">
      <c r="C29" s="168" t="str">
        <f t="shared" ref="C29:D46" ca="1" si="8">INDIRECT($O29 &amp; C$3 &amp; $N29)</f>
        <v>100m</v>
      </c>
      <c r="D29" s="55">
        <f t="shared" ca="1" si="8"/>
        <v>16</v>
      </c>
      <c r="E29" s="56">
        <f t="shared" ref="E29:K46" ca="1" si="9">INDIRECT($O29 &amp; E$3 &amp; $N29)</f>
        <v>6</v>
      </c>
      <c r="F29" s="56">
        <f t="shared" ca="1" si="9"/>
        <v>7</v>
      </c>
      <c r="G29" s="56">
        <f t="shared" ca="1" si="9"/>
        <v>11</v>
      </c>
      <c r="H29" s="56">
        <f t="shared" ca="1" si="9"/>
        <v>5</v>
      </c>
      <c r="I29" s="56">
        <f t="shared" ca="1" si="9"/>
        <v>14</v>
      </c>
      <c r="J29" s="57">
        <f t="shared" ca="1" si="9"/>
        <v>13</v>
      </c>
      <c r="K29" s="144" t="str">
        <f t="shared" ca="1" si="9"/>
        <v/>
      </c>
      <c r="L29" s="254" t="str">
        <f t="shared" ref="L29:L46" ca="1" si="10">IF(Q29&gt;0,"Error","")</f>
        <v/>
      </c>
      <c r="M29" s="1" t="s">
        <v>301</v>
      </c>
      <c r="N29" s="2">
        <v>4</v>
      </c>
      <c r="O29" s="1" t="str">
        <f>"'" &amp; M29 &amp; "'!"</f>
        <v>'Women Track'!</v>
      </c>
      <c r="P29" s="2">
        <f ca="1">IF(SUM(D29:K29)&gt;0,1,0)</f>
        <v>1</v>
      </c>
      <c r="Q29" s="2">
        <f ca="1">INDIRECT($O29 &amp; "U" &amp; $N29)</f>
        <v>0</v>
      </c>
    </row>
    <row r="30" spans="3:17" x14ac:dyDescent="0.2">
      <c r="C30" s="169" t="str">
        <f t="shared" ca="1" si="8"/>
        <v>200m</v>
      </c>
      <c r="D30" s="58">
        <f t="shared" ca="1" si="8"/>
        <v>12</v>
      </c>
      <c r="E30" s="59">
        <f t="shared" ca="1" si="9"/>
        <v>3</v>
      </c>
      <c r="F30" s="59">
        <f t="shared" ca="1" si="9"/>
        <v>7</v>
      </c>
      <c r="G30" s="59">
        <f t="shared" ca="1" si="9"/>
        <v>10</v>
      </c>
      <c r="H30" s="59">
        <f t="shared" ca="1" si="9"/>
        <v>5</v>
      </c>
      <c r="I30" s="59">
        <f t="shared" ca="1" si="9"/>
        <v>16</v>
      </c>
      <c r="J30" s="60">
        <f t="shared" ca="1" si="9"/>
        <v>16</v>
      </c>
      <c r="K30" s="149" t="str">
        <f t="shared" ca="1" si="9"/>
        <v/>
      </c>
      <c r="L30" s="254" t="str">
        <f t="shared" ca="1" si="10"/>
        <v/>
      </c>
      <c r="M30" s="1" t="s">
        <v>301</v>
      </c>
      <c r="N30" s="2">
        <v>5</v>
      </c>
      <c r="O30" s="1" t="str">
        <f t="shared" ref="O30:O46" si="11">"'" &amp; M30 &amp; "'!"</f>
        <v>'Women Track'!</v>
      </c>
      <c r="P30" s="2">
        <f t="shared" ref="P30:P46" ca="1" si="12">IF(SUM(D30:K30)&gt;0,1,0)</f>
        <v>1</v>
      </c>
      <c r="Q30" s="2">
        <f t="shared" ref="Q30:Q46" ca="1" si="13">INDIRECT($O30 &amp; "U" &amp; $N30)</f>
        <v>0</v>
      </c>
    </row>
    <row r="31" spans="3:17" x14ac:dyDescent="0.2">
      <c r="C31" s="169" t="str">
        <f ca="1">INDIRECT($O31 &amp; C$3 &amp; $N31)</f>
        <v>400m</v>
      </c>
      <c r="D31" s="58">
        <f t="shared" ca="1" si="8"/>
        <v>5</v>
      </c>
      <c r="E31" s="59">
        <f t="shared" ca="1" si="9"/>
        <v>3</v>
      </c>
      <c r="F31" s="59">
        <f t="shared" ca="1" si="9"/>
        <v>12</v>
      </c>
      <c r="G31" s="59">
        <f t="shared" ca="1" si="9"/>
        <v>6</v>
      </c>
      <c r="H31" s="59">
        <f t="shared" ca="1" si="9"/>
        <v>8</v>
      </c>
      <c r="I31" s="59">
        <f t="shared" ca="1" si="9"/>
        <v>18</v>
      </c>
      <c r="J31" s="60">
        <f t="shared" ca="1" si="9"/>
        <v>14</v>
      </c>
      <c r="K31" s="149" t="str">
        <f t="shared" ca="1" si="9"/>
        <v/>
      </c>
      <c r="L31" s="254" t="str">
        <f t="shared" ca="1" si="10"/>
        <v/>
      </c>
      <c r="M31" s="1" t="s">
        <v>301</v>
      </c>
      <c r="N31" s="2">
        <v>6</v>
      </c>
      <c r="O31" s="1" t="str">
        <f t="shared" si="11"/>
        <v>'Women Track'!</v>
      </c>
      <c r="P31" s="2">
        <f t="shared" ca="1" si="12"/>
        <v>1</v>
      </c>
      <c r="Q31" s="2">
        <f t="shared" ca="1" si="13"/>
        <v>0</v>
      </c>
    </row>
    <row r="32" spans="3:17" x14ac:dyDescent="0.2">
      <c r="C32" s="169" t="str">
        <f t="shared" ca="1" si="8"/>
        <v>100m H</v>
      </c>
      <c r="D32" s="58" t="str">
        <f t="shared" ca="1" si="8"/>
        <v/>
      </c>
      <c r="E32" s="59">
        <f t="shared" ca="1" si="9"/>
        <v>8</v>
      </c>
      <c r="F32" s="59">
        <f t="shared" ca="1" si="9"/>
        <v>6</v>
      </c>
      <c r="G32" s="59" t="str">
        <f t="shared" ca="1" si="9"/>
        <v/>
      </c>
      <c r="H32" s="59">
        <f t="shared" ca="1" si="9"/>
        <v>7</v>
      </c>
      <c r="I32" s="59" t="str">
        <f t="shared" ca="1" si="9"/>
        <v/>
      </c>
      <c r="J32" s="60">
        <f t="shared" ca="1" si="9"/>
        <v>18</v>
      </c>
      <c r="K32" s="149" t="str">
        <f t="shared" ca="1" si="9"/>
        <v/>
      </c>
      <c r="L32" s="254" t="str">
        <f t="shared" ca="1" si="10"/>
        <v/>
      </c>
      <c r="M32" s="1" t="s">
        <v>301</v>
      </c>
      <c r="N32" s="2">
        <v>7</v>
      </c>
      <c r="O32" s="1" t="str">
        <f t="shared" si="11"/>
        <v>'Women Track'!</v>
      </c>
      <c r="P32" s="2">
        <f t="shared" ca="1" si="12"/>
        <v>1</v>
      </c>
      <c r="Q32" s="2">
        <f t="shared" ca="1" si="13"/>
        <v>0</v>
      </c>
    </row>
    <row r="33" spans="3:17" x14ac:dyDescent="0.2">
      <c r="C33" s="169" t="str">
        <f t="shared" ca="1" si="8"/>
        <v>400m H</v>
      </c>
      <c r="D33" s="58" t="str">
        <f t="shared" ca="1" si="8"/>
        <v/>
      </c>
      <c r="E33" s="59">
        <f t="shared" ca="1" si="9"/>
        <v>7</v>
      </c>
      <c r="F33" s="59">
        <f t="shared" ca="1" si="9"/>
        <v>5</v>
      </c>
      <c r="G33" s="59">
        <f t="shared" ca="1" si="9"/>
        <v>8</v>
      </c>
      <c r="H33" s="59">
        <f t="shared" ca="1" si="9"/>
        <v>14</v>
      </c>
      <c r="I33" s="59" t="str">
        <f t="shared" ca="1" si="9"/>
        <v/>
      </c>
      <c r="J33" s="60">
        <f t="shared" ca="1" si="9"/>
        <v>10</v>
      </c>
      <c r="K33" s="149" t="str">
        <f t="shared" ca="1" si="9"/>
        <v/>
      </c>
      <c r="L33" s="254" t="str">
        <f t="shared" ca="1" si="10"/>
        <v/>
      </c>
      <c r="M33" s="1" t="s">
        <v>301</v>
      </c>
      <c r="N33" s="2">
        <v>8</v>
      </c>
      <c r="O33" s="1" t="str">
        <f t="shared" si="11"/>
        <v>'Women Track'!</v>
      </c>
      <c r="P33" s="2">
        <f t="shared" ca="1" si="12"/>
        <v>1</v>
      </c>
      <c r="Q33" s="2">
        <f t="shared" ca="1" si="13"/>
        <v>0</v>
      </c>
    </row>
    <row r="34" spans="3:17" x14ac:dyDescent="0.2">
      <c r="C34" s="169" t="str">
        <f t="shared" ca="1" si="8"/>
        <v>800m</v>
      </c>
      <c r="D34" s="58">
        <f t="shared" ca="1" si="8"/>
        <v>7</v>
      </c>
      <c r="E34" s="59" t="str">
        <f t="shared" ca="1" si="9"/>
        <v/>
      </c>
      <c r="F34" s="59">
        <f t="shared" ca="1" si="9"/>
        <v>12</v>
      </c>
      <c r="G34" s="59">
        <f t="shared" ca="1" si="9"/>
        <v>4</v>
      </c>
      <c r="H34" s="59">
        <f t="shared" ca="1" si="9"/>
        <v>10</v>
      </c>
      <c r="I34" s="59">
        <f t="shared" ca="1" si="9"/>
        <v>14</v>
      </c>
      <c r="J34" s="60">
        <f t="shared" ca="1" si="9"/>
        <v>16</v>
      </c>
      <c r="K34" s="149" t="str">
        <f t="shared" ca="1" si="9"/>
        <v/>
      </c>
      <c r="L34" s="254" t="str">
        <f t="shared" ca="1" si="10"/>
        <v/>
      </c>
      <c r="M34" s="1" t="s">
        <v>301</v>
      </c>
      <c r="N34" s="2">
        <v>9</v>
      </c>
      <c r="O34" s="1" t="str">
        <f t="shared" si="11"/>
        <v>'Women Track'!</v>
      </c>
      <c r="P34" s="2">
        <f t="shared" ca="1" si="12"/>
        <v>1</v>
      </c>
      <c r="Q34" s="2">
        <f t="shared" ca="1" si="13"/>
        <v>0</v>
      </c>
    </row>
    <row r="35" spans="3:17" x14ac:dyDescent="0.2">
      <c r="C35" s="169" t="str">
        <f t="shared" ca="1" si="8"/>
        <v>1500m</v>
      </c>
      <c r="D35" s="58">
        <f t="shared" ca="1" si="8"/>
        <v>6</v>
      </c>
      <c r="E35" s="59" t="str">
        <f t="shared" ca="1" si="9"/>
        <v/>
      </c>
      <c r="F35" s="59">
        <f t="shared" ca="1" si="9"/>
        <v>11</v>
      </c>
      <c r="G35" s="59">
        <f t="shared" ca="1" si="9"/>
        <v>4</v>
      </c>
      <c r="H35" s="59">
        <f t="shared" ca="1" si="9"/>
        <v>14</v>
      </c>
      <c r="I35" s="59">
        <f t="shared" ca="1" si="9"/>
        <v>13</v>
      </c>
      <c r="J35" s="60">
        <f t="shared" ca="1" si="9"/>
        <v>15</v>
      </c>
      <c r="K35" s="149" t="str">
        <f t="shared" ca="1" si="9"/>
        <v/>
      </c>
      <c r="L35" s="254" t="str">
        <f t="shared" ca="1" si="10"/>
        <v/>
      </c>
      <c r="M35" s="1" t="s">
        <v>301</v>
      </c>
      <c r="N35" s="2">
        <v>10</v>
      </c>
      <c r="O35" s="1" t="str">
        <f t="shared" si="11"/>
        <v>'Women Track'!</v>
      </c>
      <c r="P35" s="2">
        <f t="shared" ca="1" si="12"/>
        <v>1</v>
      </c>
      <c r="Q35" s="2">
        <f t="shared" ca="1" si="13"/>
        <v>0</v>
      </c>
    </row>
    <row r="36" spans="3:17" x14ac:dyDescent="0.2">
      <c r="C36" s="169" t="str">
        <f t="shared" ca="1" si="8"/>
        <v>3000m</v>
      </c>
      <c r="D36" s="58" t="str">
        <f t="shared" ca="1" si="8"/>
        <v/>
      </c>
      <c r="E36" s="59" t="str">
        <f t="shared" ca="1" si="9"/>
        <v/>
      </c>
      <c r="F36" s="59">
        <f t="shared" ca="1" si="9"/>
        <v>5</v>
      </c>
      <c r="G36" s="59">
        <f t="shared" ca="1" si="9"/>
        <v>6</v>
      </c>
      <c r="H36" s="59">
        <f t="shared" ca="1" si="9"/>
        <v>18</v>
      </c>
      <c r="I36" s="59">
        <f t="shared" ca="1" si="9"/>
        <v>7</v>
      </c>
      <c r="J36" s="60">
        <f t="shared" ca="1" si="9"/>
        <v>14</v>
      </c>
      <c r="K36" s="149" t="str">
        <f t="shared" ca="1" si="9"/>
        <v/>
      </c>
      <c r="L36" s="254" t="str">
        <f t="shared" ca="1" si="10"/>
        <v/>
      </c>
      <c r="M36" s="1" t="s">
        <v>301</v>
      </c>
      <c r="N36" s="2">
        <v>11</v>
      </c>
      <c r="O36" s="1" t="str">
        <f t="shared" si="11"/>
        <v>'Women Track'!</v>
      </c>
      <c r="P36" s="2">
        <f t="shared" ca="1" si="12"/>
        <v>1</v>
      </c>
      <c r="Q36" s="2">
        <f t="shared" ca="1" si="13"/>
        <v>0</v>
      </c>
    </row>
    <row r="37" spans="3:17" x14ac:dyDescent="0.2">
      <c r="C37" s="169" t="str">
        <f t="shared" ca="1" si="8"/>
        <v>Long Jump</v>
      </c>
      <c r="D37" s="58">
        <f t="shared" ca="1" si="8"/>
        <v>15</v>
      </c>
      <c r="E37" s="59">
        <f t="shared" ca="1" si="9"/>
        <v>11</v>
      </c>
      <c r="F37" s="59">
        <f t="shared" ca="1" si="9"/>
        <v>7</v>
      </c>
      <c r="G37" s="59">
        <f t="shared" ca="1" si="9"/>
        <v>4</v>
      </c>
      <c r="H37" s="59">
        <f t="shared" ca="1" si="9"/>
        <v>11</v>
      </c>
      <c r="I37" s="59">
        <f t="shared" ca="1" si="9"/>
        <v>16</v>
      </c>
      <c r="J37" s="60">
        <f t="shared" ca="1" si="9"/>
        <v>8</v>
      </c>
      <c r="K37" s="149" t="str">
        <f t="shared" ca="1" si="9"/>
        <v/>
      </c>
      <c r="L37" s="254" t="str">
        <f t="shared" ca="1" si="10"/>
        <v/>
      </c>
      <c r="M37" s="1" t="s">
        <v>302</v>
      </c>
      <c r="N37" s="2">
        <v>4</v>
      </c>
      <c r="O37" s="1" t="str">
        <f t="shared" si="11"/>
        <v>'Women Field'!</v>
      </c>
      <c r="P37" s="2">
        <f t="shared" ca="1" si="12"/>
        <v>1</v>
      </c>
      <c r="Q37" s="2">
        <f t="shared" ca="1" si="13"/>
        <v>0</v>
      </c>
    </row>
    <row r="38" spans="3:17" x14ac:dyDescent="0.2">
      <c r="C38" s="169" t="str">
        <f t="shared" ca="1" si="8"/>
        <v>Triple Jump</v>
      </c>
      <c r="D38" s="58">
        <f t="shared" ca="1" si="8"/>
        <v>5</v>
      </c>
      <c r="E38" s="59">
        <f t="shared" ca="1" si="9"/>
        <v>7</v>
      </c>
      <c r="F38" s="59" t="str">
        <f t="shared" ca="1" si="9"/>
        <v/>
      </c>
      <c r="G38" s="59" t="str">
        <f t="shared" ca="1" si="9"/>
        <v/>
      </c>
      <c r="H38" s="59">
        <f t="shared" ca="1" si="9"/>
        <v>6</v>
      </c>
      <c r="I38" s="59">
        <f t="shared" ca="1" si="9"/>
        <v>10</v>
      </c>
      <c r="J38" s="60">
        <f t="shared" ca="1" si="9"/>
        <v>16</v>
      </c>
      <c r="K38" s="149" t="str">
        <f t="shared" ca="1" si="9"/>
        <v/>
      </c>
      <c r="L38" s="254" t="str">
        <f t="shared" ca="1" si="10"/>
        <v/>
      </c>
      <c r="M38" s="1" t="s">
        <v>302</v>
      </c>
      <c r="N38" s="2">
        <v>5</v>
      </c>
      <c r="O38" s="1" t="str">
        <f t="shared" si="11"/>
        <v>'Women Field'!</v>
      </c>
      <c r="P38" s="2">
        <f t="shared" ca="1" si="12"/>
        <v>1</v>
      </c>
      <c r="Q38" s="2">
        <f t="shared" ca="1" si="13"/>
        <v>0</v>
      </c>
    </row>
    <row r="39" spans="3:17" x14ac:dyDescent="0.2">
      <c r="C39" s="169" t="str">
        <f t="shared" ca="1" si="8"/>
        <v>High Jump</v>
      </c>
      <c r="D39" s="58" t="str">
        <f t="shared" ca="1" si="8"/>
        <v/>
      </c>
      <c r="E39" s="59">
        <f t="shared" ca="1" si="9"/>
        <v>6</v>
      </c>
      <c r="F39" s="59" t="str">
        <f t="shared" ca="1" si="9"/>
        <v/>
      </c>
      <c r="G39" s="59" t="str">
        <f t="shared" ca="1" si="9"/>
        <v/>
      </c>
      <c r="H39" s="59">
        <f t="shared" ca="1" si="9"/>
        <v>7</v>
      </c>
      <c r="I39" s="59">
        <f t="shared" ca="1" si="9"/>
        <v>8</v>
      </c>
      <c r="J39" s="60">
        <f t="shared" ca="1" si="9"/>
        <v>18</v>
      </c>
      <c r="K39" s="149" t="str">
        <f t="shared" ca="1" si="9"/>
        <v/>
      </c>
      <c r="L39" s="254" t="str">
        <f t="shared" ca="1" si="10"/>
        <v/>
      </c>
      <c r="M39" s="1" t="s">
        <v>302</v>
      </c>
      <c r="N39" s="2">
        <v>6</v>
      </c>
      <c r="O39" s="1" t="str">
        <f t="shared" si="11"/>
        <v>'Women Field'!</v>
      </c>
      <c r="P39" s="2">
        <f t="shared" ca="1" si="12"/>
        <v>1</v>
      </c>
      <c r="Q39" s="2">
        <f t="shared" ca="1" si="13"/>
        <v>0</v>
      </c>
    </row>
    <row r="40" spans="3:17" x14ac:dyDescent="0.2">
      <c r="C40" s="169" t="str">
        <f t="shared" ca="1" si="8"/>
        <v>Pole Vault</v>
      </c>
      <c r="D40" s="58" t="str">
        <f t="shared" ca="1" si="8"/>
        <v/>
      </c>
      <c r="E40" s="59" t="str">
        <f t="shared" ca="1" si="9"/>
        <v/>
      </c>
      <c r="F40" s="59" t="str">
        <f t="shared" ca="1" si="9"/>
        <v/>
      </c>
      <c r="G40" s="59" t="str">
        <f t="shared" ca="1" si="9"/>
        <v/>
      </c>
      <c r="H40" s="59">
        <f t="shared" ca="1" si="9"/>
        <v>18</v>
      </c>
      <c r="I40" s="59" t="str">
        <f t="shared" ca="1" si="9"/>
        <v/>
      </c>
      <c r="J40" s="60" t="str">
        <f t="shared" ca="1" si="9"/>
        <v/>
      </c>
      <c r="K40" s="149" t="str">
        <f t="shared" ca="1" si="9"/>
        <v/>
      </c>
      <c r="L40" s="254" t="str">
        <f t="shared" ca="1" si="10"/>
        <v/>
      </c>
      <c r="M40" s="1" t="s">
        <v>302</v>
      </c>
      <c r="N40" s="2">
        <v>7</v>
      </c>
      <c r="O40" s="1" t="str">
        <f t="shared" si="11"/>
        <v>'Women Field'!</v>
      </c>
      <c r="P40" s="2">
        <f t="shared" ca="1" si="12"/>
        <v>1</v>
      </c>
      <c r="Q40" s="2">
        <f t="shared" ca="1" si="13"/>
        <v>0</v>
      </c>
    </row>
    <row r="41" spans="3:17" x14ac:dyDescent="0.2">
      <c r="C41" s="169" t="str">
        <f t="shared" ca="1" si="8"/>
        <v>Shot Putt</v>
      </c>
      <c r="D41" s="58">
        <f t="shared" ca="1" si="8"/>
        <v>4</v>
      </c>
      <c r="E41" s="59">
        <f t="shared" ca="1" si="9"/>
        <v>16</v>
      </c>
      <c r="F41" s="59">
        <f t="shared" ca="1" si="9"/>
        <v>12</v>
      </c>
      <c r="G41" s="59">
        <f t="shared" ca="1" si="9"/>
        <v>7</v>
      </c>
      <c r="H41" s="59">
        <f t="shared" ca="1" si="9"/>
        <v>11</v>
      </c>
      <c r="I41" s="59">
        <f t="shared" ca="1" si="9"/>
        <v>7</v>
      </c>
      <c r="J41" s="60">
        <f t="shared" ca="1" si="9"/>
        <v>15</v>
      </c>
      <c r="K41" s="149" t="str">
        <f t="shared" ca="1" si="9"/>
        <v/>
      </c>
      <c r="L41" s="254" t="str">
        <f t="shared" ca="1" si="10"/>
        <v/>
      </c>
      <c r="M41" s="1" t="s">
        <v>302</v>
      </c>
      <c r="N41" s="2">
        <v>8</v>
      </c>
      <c r="O41" s="1" t="str">
        <f t="shared" si="11"/>
        <v>'Women Field'!</v>
      </c>
      <c r="P41" s="2">
        <f t="shared" ca="1" si="12"/>
        <v>1</v>
      </c>
      <c r="Q41" s="2">
        <f t="shared" ca="1" si="13"/>
        <v>0</v>
      </c>
    </row>
    <row r="42" spans="3:17" x14ac:dyDescent="0.2">
      <c r="C42" s="169" t="str">
        <f t="shared" ca="1" si="8"/>
        <v>Discus</v>
      </c>
      <c r="D42" s="58">
        <f t="shared" ca="1" si="8"/>
        <v>5</v>
      </c>
      <c r="E42" s="59">
        <f t="shared" ca="1" si="9"/>
        <v>12</v>
      </c>
      <c r="F42" s="59">
        <f t="shared" ca="1" si="9"/>
        <v>8</v>
      </c>
      <c r="G42" s="59">
        <f t="shared" ca="1" si="9"/>
        <v>6</v>
      </c>
      <c r="H42" s="59">
        <f t="shared" ca="1" si="9"/>
        <v>18</v>
      </c>
      <c r="I42" s="59">
        <f t="shared" ca="1" si="9"/>
        <v>14</v>
      </c>
      <c r="J42" s="60">
        <f t="shared" ca="1" si="9"/>
        <v>9</v>
      </c>
      <c r="K42" s="149" t="str">
        <f t="shared" ca="1" si="9"/>
        <v/>
      </c>
      <c r="L42" s="254" t="str">
        <f t="shared" ca="1" si="10"/>
        <v/>
      </c>
      <c r="M42" s="1" t="s">
        <v>302</v>
      </c>
      <c r="N42" s="2">
        <v>9</v>
      </c>
      <c r="O42" s="1" t="str">
        <f t="shared" si="11"/>
        <v>'Women Field'!</v>
      </c>
      <c r="P42" s="2">
        <f t="shared" ca="1" si="12"/>
        <v>1</v>
      </c>
      <c r="Q42" s="2">
        <f t="shared" ca="1" si="13"/>
        <v>0</v>
      </c>
    </row>
    <row r="43" spans="3:17" x14ac:dyDescent="0.2">
      <c r="C43" s="169" t="str">
        <f t="shared" ca="1" si="8"/>
        <v>Hammer</v>
      </c>
      <c r="D43" s="58">
        <f t="shared" ca="1" si="8"/>
        <v>8</v>
      </c>
      <c r="E43" s="59">
        <f t="shared" ca="1" si="9"/>
        <v>12</v>
      </c>
      <c r="F43" s="59">
        <f t="shared" ca="1" si="9"/>
        <v>16</v>
      </c>
      <c r="G43" s="59">
        <f t="shared" ca="1" si="9"/>
        <v>5</v>
      </c>
      <c r="H43" s="59">
        <f t="shared" ca="1" si="9"/>
        <v>16</v>
      </c>
      <c r="I43" s="59">
        <f t="shared" ca="1" si="9"/>
        <v>6</v>
      </c>
      <c r="J43" s="60">
        <f t="shared" ca="1" si="9"/>
        <v>8</v>
      </c>
      <c r="K43" s="149" t="str">
        <f t="shared" ca="1" si="9"/>
        <v/>
      </c>
      <c r="L43" s="254" t="str">
        <f t="shared" ca="1" si="10"/>
        <v/>
      </c>
      <c r="M43" s="1" t="s">
        <v>302</v>
      </c>
      <c r="N43" s="2">
        <v>10</v>
      </c>
      <c r="O43" s="1" t="str">
        <f t="shared" si="11"/>
        <v>'Women Field'!</v>
      </c>
      <c r="P43" s="2">
        <f t="shared" ca="1" si="12"/>
        <v>1</v>
      </c>
      <c r="Q43" s="2">
        <f t="shared" ca="1" si="13"/>
        <v>0</v>
      </c>
    </row>
    <row r="44" spans="3:17" x14ac:dyDescent="0.2">
      <c r="C44" s="169" t="str">
        <f t="shared" ca="1" si="8"/>
        <v>Javelin</v>
      </c>
      <c r="D44" s="58">
        <f t="shared" ca="1" si="8"/>
        <v>9</v>
      </c>
      <c r="E44" s="59">
        <f t="shared" ca="1" si="9"/>
        <v>14</v>
      </c>
      <c r="F44" s="59">
        <f t="shared" ca="1" si="9"/>
        <v>12</v>
      </c>
      <c r="G44" s="59">
        <f t="shared" ca="1" si="9"/>
        <v>4</v>
      </c>
      <c r="H44" s="59">
        <f t="shared" ca="1" si="9"/>
        <v>8</v>
      </c>
      <c r="I44" s="59">
        <f t="shared" ca="1" si="9"/>
        <v>7</v>
      </c>
      <c r="J44" s="60">
        <f t="shared" ca="1" si="9"/>
        <v>18</v>
      </c>
      <c r="K44" s="149" t="str">
        <f t="shared" ca="1" si="9"/>
        <v/>
      </c>
      <c r="L44" s="254" t="str">
        <f t="shared" ca="1" si="10"/>
        <v/>
      </c>
      <c r="M44" s="1" t="s">
        <v>302</v>
      </c>
      <c r="N44" s="2">
        <v>11</v>
      </c>
      <c r="O44" s="1" t="str">
        <f t="shared" si="11"/>
        <v>'Women Field'!</v>
      </c>
      <c r="P44" s="2">
        <f t="shared" ca="1" si="12"/>
        <v>1</v>
      </c>
      <c r="Q44" s="2">
        <f t="shared" ca="1" si="13"/>
        <v>0</v>
      </c>
    </row>
    <row r="45" spans="3:17" x14ac:dyDescent="0.2">
      <c r="C45" s="169" t="s">
        <v>42</v>
      </c>
      <c r="D45" s="58">
        <f t="shared" ca="1" si="8"/>
        <v>6</v>
      </c>
      <c r="E45" s="59">
        <f t="shared" ca="1" si="9"/>
        <v>5</v>
      </c>
      <c r="F45" s="59">
        <f t="shared" ca="1" si="9"/>
        <v>3</v>
      </c>
      <c r="G45" s="59">
        <f t="shared" ca="1" si="9"/>
        <v>7</v>
      </c>
      <c r="H45" s="59">
        <f t="shared" ca="1" si="9"/>
        <v>4</v>
      </c>
      <c r="I45" s="59">
        <f t="shared" ca="1" si="9"/>
        <v>8</v>
      </c>
      <c r="J45" s="60">
        <f t="shared" ca="1" si="9"/>
        <v>10</v>
      </c>
      <c r="K45" s="149" t="str">
        <f t="shared" ca="1" si="9"/>
        <v/>
      </c>
      <c r="L45" s="254" t="str">
        <f t="shared" ca="1" si="10"/>
        <v/>
      </c>
      <c r="M45" s="1" t="s">
        <v>105</v>
      </c>
      <c r="N45" s="2">
        <v>6</v>
      </c>
      <c r="O45" s="1" t="str">
        <f t="shared" si="11"/>
        <v>'Relays'!</v>
      </c>
      <c r="P45" s="2">
        <f t="shared" ca="1" si="12"/>
        <v>1</v>
      </c>
      <c r="Q45" s="2">
        <f t="shared" ca="1" si="13"/>
        <v>0</v>
      </c>
    </row>
    <row r="46" spans="3:17" ht="13.5" thickBot="1" x14ac:dyDescent="0.25">
      <c r="C46" s="170" t="s">
        <v>43</v>
      </c>
      <c r="D46" s="37">
        <f t="shared" ca="1" si="8"/>
        <v>6</v>
      </c>
      <c r="E46" s="313" t="str">
        <f t="shared" ca="1" si="9"/>
        <v/>
      </c>
      <c r="F46" s="313">
        <f t="shared" ca="1" si="9"/>
        <v>7</v>
      </c>
      <c r="G46" s="313">
        <f t="shared" ca="1" si="9"/>
        <v>5</v>
      </c>
      <c r="H46" s="313">
        <f t="shared" ca="1" si="9"/>
        <v>4</v>
      </c>
      <c r="I46" s="313">
        <f t="shared" ca="1" si="9"/>
        <v>8</v>
      </c>
      <c r="J46" s="314">
        <f t="shared" ca="1" si="9"/>
        <v>10</v>
      </c>
      <c r="K46" s="377" t="str">
        <f t="shared" ca="1" si="9"/>
        <v/>
      </c>
      <c r="L46" s="254" t="str">
        <f t="shared" ca="1" si="10"/>
        <v/>
      </c>
      <c r="M46" s="1" t="s">
        <v>105</v>
      </c>
      <c r="N46" s="2">
        <v>7</v>
      </c>
      <c r="O46" s="1" t="str">
        <f t="shared" si="11"/>
        <v>'Relays'!</v>
      </c>
      <c r="P46" s="2">
        <f t="shared" ca="1" si="12"/>
        <v>1</v>
      </c>
      <c r="Q46" s="2">
        <f t="shared" ca="1" si="13"/>
        <v>0</v>
      </c>
    </row>
    <row r="47" spans="3:17" ht="13.5" thickBot="1" x14ac:dyDescent="0.25">
      <c r="C47" s="127" t="s">
        <v>46</v>
      </c>
      <c r="D47" s="128">
        <f ca="1">SUM(D29:D46)</f>
        <v>104</v>
      </c>
      <c r="E47" s="129">
        <f t="shared" ref="E47:K47" ca="1" si="14">SUM(E29:E46)</f>
        <v>110</v>
      </c>
      <c r="F47" s="129">
        <f t="shared" ca="1" si="14"/>
        <v>130</v>
      </c>
      <c r="G47" s="129">
        <f t="shared" ca="1" si="14"/>
        <v>87</v>
      </c>
      <c r="H47" s="129">
        <f t="shared" ca="1" si="14"/>
        <v>184</v>
      </c>
      <c r="I47" s="129">
        <f t="shared" ca="1" si="14"/>
        <v>166</v>
      </c>
      <c r="J47" s="130">
        <f t="shared" ca="1" si="14"/>
        <v>228</v>
      </c>
      <c r="K47" s="376">
        <f t="shared" ca="1" si="14"/>
        <v>0</v>
      </c>
      <c r="P47" s="132">
        <f ca="1">SUM(P29:P46)</f>
        <v>18</v>
      </c>
    </row>
    <row r="48" spans="3:17" ht="16.5" customHeight="1" x14ac:dyDescent="0.2">
      <c r="C48" s="131"/>
      <c r="D48" s="121"/>
      <c r="E48" s="121"/>
      <c r="F48" s="121"/>
      <c r="G48" s="30" t="str">
        <f ca="1">P47&amp;" Events entered for " &amp; C28</f>
        <v>18 Events entered for Senior Women</v>
      </c>
      <c r="H48" s="121"/>
      <c r="I48" s="121"/>
      <c r="J48" s="121"/>
      <c r="K48" s="121"/>
    </row>
    <row r="49" spans="3:9" ht="30.75" customHeight="1" x14ac:dyDescent="0.2">
      <c r="C49" s="131"/>
      <c r="D49" s="121"/>
      <c r="E49" s="121"/>
      <c r="F49" s="121"/>
      <c r="G49" s="121"/>
      <c r="H49" s="121"/>
      <c r="I49" s="121"/>
    </row>
    <row r="50" spans="3:9" x14ac:dyDescent="0.2">
      <c r="D50" s="251"/>
      <c r="E50" s="251"/>
      <c r="F50" s="251"/>
      <c r="G50" s="251"/>
      <c r="H50" s="251"/>
      <c r="I50" s="251"/>
    </row>
    <row r="51" spans="3:9" x14ac:dyDescent="0.2">
      <c r="D51" s="251"/>
      <c r="E51" s="251"/>
      <c r="F51" s="251"/>
      <c r="G51" s="251"/>
      <c r="H51" s="251"/>
      <c r="I51" s="251"/>
    </row>
    <row r="52" spans="3:9" x14ac:dyDescent="0.2">
      <c r="D52" s="251"/>
      <c r="E52" s="251"/>
      <c r="F52" s="251"/>
      <c r="G52" s="251"/>
      <c r="H52" s="251"/>
      <c r="I52" s="251"/>
    </row>
    <row r="53" spans="3:9" x14ac:dyDescent="0.2">
      <c r="D53" s="251"/>
      <c r="E53" s="251"/>
      <c r="F53" s="251"/>
      <c r="G53" s="251"/>
      <c r="H53" s="251"/>
      <c r="I53" s="251"/>
    </row>
    <row r="54" spans="3:9" x14ac:dyDescent="0.2">
      <c r="D54" s="251"/>
      <c r="E54" s="251"/>
      <c r="F54" s="251"/>
      <c r="G54" s="251"/>
      <c r="H54" s="251"/>
      <c r="I54" s="251"/>
    </row>
    <row r="55" spans="3:9" x14ac:dyDescent="0.2">
      <c r="D55" s="251"/>
      <c r="E55" s="251"/>
      <c r="F55" s="251"/>
      <c r="G55" s="251"/>
      <c r="H55" s="251"/>
      <c r="I55" s="251"/>
    </row>
    <row r="56" spans="3:9" x14ac:dyDescent="0.2">
      <c r="D56" s="251"/>
      <c r="E56" s="251"/>
      <c r="F56" s="251"/>
      <c r="G56" s="251"/>
      <c r="H56" s="251"/>
      <c r="I56" s="251"/>
    </row>
    <row r="57" spans="3:9" x14ac:dyDescent="0.2">
      <c r="D57" s="251"/>
      <c r="E57" s="251"/>
      <c r="F57" s="251"/>
      <c r="G57" s="251"/>
      <c r="H57" s="251"/>
      <c r="I57" s="251"/>
    </row>
  </sheetData>
  <sheetProtection password="D857" sheet="1" objects="1" scenarios="1"/>
  <phoneticPr fontId="0" type="noConversion"/>
  <hyperlinks>
    <hyperlink ref="C7" location="'Men Track1'!A51:A73" tooltip="Senior Men 200m" display="'Men Track1'!A51:A73" xr:uid="{00000000-0004-0000-0100-000000000000}"/>
    <hyperlink ref="C8" location="'Men Track1'!A75:A97" tooltip="Senior Men 400m" display="'Men Track1'!A75:A97" xr:uid="{00000000-0004-0000-0100-000001000000}"/>
    <hyperlink ref="C9" location="'Men Track1'!A99:A121" tooltip="Senior Men 110m H" display="'Men Track1'!A99:A121" xr:uid="{00000000-0004-0000-0100-000002000000}"/>
    <hyperlink ref="C10" location="'Men Track1'!A123:A145" tooltip="Senior Men 400m H" display="'Men Track1'!A123:A145" xr:uid="{00000000-0004-0000-0100-000003000000}"/>
    <hyperlink ref="C11" location="'Men Track2'!A27:A49" tooltip="Senior Men 800m" display="'Men Track2'!A27:A49" xr:uid="{00000000-0004-0000-0100-000004000000}"/>
    <hyperlink ref="C12" location="'Men Track2'!A51:A73" tooltip="Senior Men 1500m" display="'Men Track2'!A51:A73" xr:uid="{00000000-0004-0000-0100-000005000000}"/>
    <hyperlink ref="C13" location="'Men Track2'!A75:A97" tooltip="Senior Men 3000m/5000m" display="'Men Track2'!A75:A97" xr:uid="{00000000-0004-0000-0100-000006000000}"/>
    <hyperlink ref="C15" location="'Men Field'!A27:A49" tooltip="Senior Men Long Jump" display="'Men Field'!A27:A49" xr:uid="{00000000-0004-0000-0100-000007000000}"/>
    <hyperlink ref="C16" location="'Men Field'!A51:A73" tooltip="Senior Men Triple Jump" display="'Men Field'!A51:A73" xr:uid="{00000000-0004-0000-0100-000008000000}"/>
    <hyperlink ref="C17" location="'Men Field'!A75:A97" tooltip="Senior Men High Jump" display="'Men Field'!A75:A97" xr:uid="{00000000-0004-0000-0100-000009000000}"/>
    <hyperlink ref="C18" location="'Men Field'!A99:A121" tooltip="Senior Men Pole Vault" display="'Men Field'!A99:A121" xr:uid="{00000000-0004-0000-0100-00000A000000}"/>
    <hyperlink ref="C19" location="'Men Field'!A123:A145" tooltip="Senior Men Shot Putt" display="'Men Field'!A123:A145" xr:uid="{00000000-0004-0000-0100-00000B000000}"/>
    <hyperlink ref="C20" location="'Men Field'!A147:A169" tooltip="Senior Men Discus" display="'Men Field'!A147:A169" xr:uid="{00000000-0004-0000-0100-00000C000000}"/>
    <hyperlink ref="C21" location="'Men Field'!A171:A193" tooltip="Senior Men Hammer" display="'Men Field'!A171:A193" xr:uid="{00000000-0004-0000-0100-00000D000000}"/>
    <hyperlink ref="C22" location="'Men Field'!A195:A217" tooltip="Senior Men Javelin" display="'Men Field'!A195:A217" xr:uid="{00000000-0004-0000-0100-00000E000000}"/>
    <hyperlink ref="C29" location="'Women Track'!A27:A49" tooltip="Senior Women 100m" display="'Women Track'!A27:A49" xr:uid="{00000000-0004-0000-0100-00000F000000}"/>
    <hyperlink ref="C30" location="'Women Track'!A51:A73" tooltip="Senior Women 200m" display="'Women Track'!A51:A73" xr:uid="{00000000-0004-0000-0100-000010000000}"/>
    <hyperlink ref="C31" location="'Women Track'!A75:A97" tooltip="Senior Women 400m" display="'Women Track'!A75:A97" xr:uid="{00000000-0004-0000-0100-000011000000}"/>
    <hyperlink ref="C32" location="'Women Track'!A99:A121" tooltip="Senior Women 100m H" display="'Women Track'!A99:A121" xr:uid="{00000000-0004-0000-0100-000012000000}"/>
    <hyperlink ref="C33" location="'Women Track'!A123:A145" tooltip="Senior Women 400m H" display="'Women Track'!A123:A145" xr:uid="{00000000-0004-0000-0100-000013000000}"/>
    <hyperlink ref="C34" location="'Women Track'!A147:A169" tooltip="Senior Women 800m" display="'Women Track'!A147:A169" xr:uid="{00000000-0004-0000-0100-000014000000}"/>
    <hyperlink ref="C35" location="'Women Track'!A171:A193" tooltip="Senior Women 1500m" display="'Women Track'!A171:A193" xr:uid="{00000000-0004-0000-0100-000015000000}"/>
    <hyperlink ref="C36" location="'Women Track'!A195:A217" tooltip="Senior Women 3000m" display="'Women Track'!A195:A217" xr:uid="{00000000-0004-0000-0100-000016000000}"/>
    <hyperlink ref="C37" location="'Women Field'!A27:A49" tooltip="Senior Women Long Jump" display="'Women Field'!A27:A49" xr:uid="{00000000-0004-0000-0100-000017000000}"/>
    <hyperlink ref="C38" location="'Women Field'!A51:A73" tooltip="Senior Women Triple Jump" display="'Women Field'!A51:A73" xr:uid="{00000000-0004-0000-0100-000018000000}"/>
    <hyperlink ref="C39" location="'Women Field'!A75:A97" tooltip="Senior Women High Jump" display="'Women Field'!A75:A97" xr:uid="{00000000-0004-0000-0100-000019000000}"/>
    <hyperlink ref="C40" location="'Women Field'!A99:A121" tooltip="Senior Women Pole Vault" display="'Women Field'!A99:A121" xr:uid="{00000000-0004-0000-0100-00001A000000}"/>
    <hyperlink ref="C41" location="'Women Field'!A123:A145" tooltip="Senior Women Shot Putt" display="'Women Field'!A123:A145" xr:uid="{00000000-0004-0000-0100-00001B000000}"/>
    <hyperlink ref="C42" location="'Women Field'!A147:A169" tooltip="Senior Women Discus" display="'Women Field'!A147:A169" xr:uid="{00000000-0004-0000-0100-00001C000000}"/>
    <hyperlink ref="C23" location="'Relays'!A27:A49" tooltip="Senior Men 4x100m" display="'Relays'!A27:A49" xr:uid="{00000000-0004-0000-0100-00001D000000}"/>
    <hyperlink ref="C24" location="'Relays'!A51:A73" tooltip="Senior Men 4x400m" display="'Relays'!A51:A73" xr:uid="{00000000-0004-0000-0100-00001E000000}"/>
    <hyperlink ref="C43" location="'Women Field'!A171:A193" tooltip="Senior Women Hammer" display="'Women Field'!A171:A193" xr:uid="{00000000-0004-0000-0100-00001F000000}"/>
    <hyperlink ref="C44" location="'Women Field'!A195:A217" tooltip="Senior Women Javelin" display="'Women Field'!A195:A217" xr:uid="{00000000-0004-0000-0100-000020000000}"/>
    <hyperlink ref="C6" location="'Men Track1'!A27:A49" tooltip="Senior Men 100m" display="'Men Track1'!A27:A49" xr:uid="{00000000-0004-0000-0100-000021000000}"/>
    <hyperlink ref="C45" location="'Relays'!A75:A97" tooltip="Senior Women 4x100m" display="'Relays'!A75:A97" xr:uid="{00000000-0004-0000-0100-000022000000}"/>
    <hyperlink ref="C46" location="'Relays'!A99:A121" tooltip="Senior Women 4x400m" display="'Relays'!A99:A121" xr:uid="{00000000-0004-0000-0100-000023000000}"/>
    <hyperlink ref="C14" location="'Men Track2'!A100:A121" tooltip="Senior Men 2000m/3000m sc" display="'Men Track2'!A100:A121" xr:uid="{00000000-0004-0000-0100-000024000000}"/>
  </hyperlinks>
  <pageMargins left="0.75" right="0.75" top="1" bottom="1" header="0.5" footer="0.5"/>
  <pageSetup paperSize="9" orientation="landscape" horizontalDpi="4294967293" verticalDpi="0" r:id="rId1"/>
  <headerFooter alignWithMargins="0">
    <oddFooter>&amp;LResults produced by: tony.noel@whsmithnet.co.uk&amp;R&amp;A</oddFooter>
  </headerFooter>
  <rowBreaks count="2" manualBreakCount="2">
    <brk id="26" max="16383" man="1"/>
    <brk id="48" max="16383" man="1"/>
  </rowBreaks>
  <drawing r:id="rId2"/>
  <legacyDrawing r:id="rId3"/>
  <controls>
    <mc:AlternateContent xmlns:mc="http://schemas.openxmlformats.org/markup-compatibility/2006">
      <mc:Choice Requires="x14">
        <control shapeId="4101" r:id="rId4" name="cmdCheck">
          <controlPr defaultSize="0" autoLine="0" r:id="rId5">
            <anchor moveWithCells="1">
              <from>
                <xdr:col>11</xdr:col>
                <xdr:colOff>809625</xdr:colOff>
                <xdr:row>4</xdr:row>
                <xdr:rowOff>28575</xdr:rowOff>
              </from>
              <to>
                <xdr:col>18</xdr:col>
                <xdr:colOff>219075</xdr:colOff>
                <xdr:row>6</xdr:row>
                <xdr:rowOff>0</xdr:rowOff>
              </to>
            </anchor>
          </controlPr>
        </control>
      </mc:Choice>
      <mc:Fallback>
        <control shapeId="4101" r:id="rId4" name="cmdCheck"/>
      </mc:Fallback>
    </mc:AlternateContent>
    <mc:AlternateContent xmlns:mc="http://schemas.openxmlformats.org/markup-compatibility/2006">
      <mc:Choice Requires="x14">
        <control shapeId="4100" r:id="rId6" name="imgSponsor">
          <controlPr defaultSize="0" autoLine="0" r:id="rId7">
            <anchor moveWithCells="1">
              <from>
                <xdr:col>11</xdr:col>
                <xdr:colOff>771525</xdr:colOff>
                <xdr:row>6</xdr:row>
                <xdr:rowOff>152400</xdr:rowOff>
              </from>
              <to>
                <xdr:col>18</xdr:col>
                <xdr:colOff>428625</xdr:colOff>
                <xdr:row>9</xdr:row>
                <xdr:rowOff>123825</xdr:rowOff>
              </to>
            </anchor>
          </controlPr>
        </control>
      </mc:Choice>
      <mc:Fallback>
        <control shapeId="4100" r:id="rId6" name="imgSponsor"/>
      </mc:Fallback>
    </mc:AlternateContent>
    <mc:AlternateContent xmlns:mc="http://schemas.openxmlformats.org/markup-compatibility/2006">
      <mc:Choice Requires="x14">
        <control shapeId="4099" r:id="rId8" name="cmdHyperlinks">
          <controlPr defaultSize="0" disabled="1" autoLine="0" r:id="rId9">
            <anchor moveWithCells="1">
              <from>
                <xdr:col>11</xdr:col>
                <xdr:colOff>809625</xdr:colOff>
                <xdr:row>11</xdr:row>
                <xdr:rowOff>28575</xdr:rowOff>
              </from>
              <to>
                <xdr:col>18</xdr:col>
                <xdr:colOff>219075</xdr:colOff>
                <xdr:row>13</xdr:row>
                <xdr:rowOff>0</xdr:rowOff>
              </to>
            </anchor>
          </controlPr>
        </control>
      </mc:Choice>
      <mc:Fallback>
        <control shapeId="4099" r:id="rId8" name="cmdHyperlinks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5">
    <tabColor indexed="43"/>
    <pageSetUpPr fitToPage="1"/>
  </sheetPr>
  <dimension ref="A1:L34"/>
  <sheetViews>
    <sheetView showGridLines="0" workbookViewId="0">
      <selection activeCell="D17" sqref="D17"/>
    </sheetView>
  </sheetViews>
  <sheetFormatPr defaultRowHeight="14.25" x14ac:dyDescent="0.2"/>
  <cols>
    <col min="1" max="1" width="1.75" customWidth="1"/>
    <col min="2" max="2" width="17" customWidth="1"/>
    <col min="3" max="3" width="20.875" customWidth="1"/>
    <col min="4" max="4" width="20.375" customWidth="1"/>
    <col min="5" max="5" width="8.625" customWidth="1"/>
    <col min="6" max="6" width="13.375" customWidth="1"/>
    <col min="7" max="7" width="20.375" customWidth="1"/>
    <col min="8" max="8" width="21.375" customWidth="1"/>
    <col min="10" max="10" width="9" hidden="1" customWidth="1"/>
  </cols>
  <sheetData>
    <row r="1" spans="1:12" x14ac:dyDescent="0.2">
      <c r="A1" s="300"/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</row>
    <row r="2" spans="1:12" x14ac:dyDescent="0.2">
      <c r="A2" s="300"/>
      <c r="B2" s="271" t="s">
        <v>55</v>
      </c>
      <c r="C2" s="271"/>
      <c r="D2" s="271"/>
      <c r="E2" s="271"/>
      <c r="F2" s="271"/>
      <c r="G2" s="271"/>
      <c r="H2" s="271"/>
      <c r="I2" s="300"/>
      <c r="J2" s="300"/>
      <c r="K2" s="300"/>
      <c r="L2" s="300"/>
    </row>
    <row r="3" spans="1:12" ht="23.25" customHeight="1" x14ac:dyDescent="0.2">
      <c r="A3" s="300"/>
      <c r="B3" s="271"/>
      <c r="C3" s="271"/>
      <c r="D3" s="271"/>
      <c r="E3" s="271"/>
      <c r="F3" s="271"/>
      <c r="G3" s="271"/>
      <c r="H3" s="271"/>
      <c r="I3" s="300"/>
      <c r="J3" s="300"/>
      <c r="K3" s="300"/>
      <c r="L3" s="300"/>
    </row>
    <row r="4" spans="1:12" x14ac:dyDescent="0.2">
      <c r="A4" s="300"/>
      <c r="B4" s="417"/>
      <c r="C4" s="416" t="s">
        <v>289</v>
      </c>
      <c r="D4" s="416"/>
      <c r="E4" s="301"/>
      <c r="F4" s="417"/>
      <c r="G4" s="416" t="s">
        <v>288</v>
      </c>
      <c r="H4" s="416"/>
      <c r="I4" s="300"/>
      <c r="J4" s="312" t="s">
        <v>329</v>
      </c>
      <c r="K4" s="300"/>
      <c r="L4" s="300"/>
    </row>
    <row r="5" spans="1:12" x14ac:dyDescent="0.2">
      <c r="A5" s="300"/>
      <c r="B5" s="418"/>
      <c r="C5" s="352" t="s">
        <v>44</v>
      </c>
      <c r="D5" s="352" t="s">
        <v>45</v>
      </c>
      <c r="E5" s="301"/>
      <c r="F5" s="418"/>
      <c r="G5" s="352" t="s">
        <v>44</v>
      </c>
      <c r="H5" s="352" t="s">
        <v>45</v>
      </c>
      <c r="I5" s="300"/>
      <c r="J5" s="312">
        <v>1</v>
      </c>
      <c r="K5" s="300"/>
      <c r="L5" s="300"/>
    </row>
    <row r="6" spans="1:12" x14ac:dyDescent="0.2">
      <c r="A6" s="300"/>
      <c r="B6" s="348" t="s">
        <v>29</v>
      </c>
      <c r="C6" s="162" t="s">
        <v>1661</v>
      </c>
      <c r="D6" s="163" t="s">
        <v>1662</v>
      </c>
      <c r="E6" s="302"/>
      <c r="F6" s="348" t="s">
        <v>29</v>
      </c>
      <c r="G6" s="162" t="s">
        <v>1878</v>
      </c>
      <c r="H6" s="163" t="s">
        <v>1682</v>
      </c>
      <c r="I6" s="300"/>
      <c r="J6" s="300"/>
      <c r="K6" s="300"/>
      <c r="L6" s="300"/>
    </row>
    <row r="7" spans="1:12" x14ac:dyDescent="0.2">
      <c r="A7" s="300"/>
      <c r="B7" s="349" t="s">
        <v>30</v>
      </c>
      <c r="C7" s="405" t="s">
        <v>1661</v>
      </c>
      <c r="D7" s="165" t="s">
        <v>1663</v>
      </c>
      <c r="E7" s="302"/>
      <c r="F7" s="349" t="s">
        <v>30</v>
      </c>
      <c r="G7" s="164" t="s">
        <v>1679</v>
      </c>
      <c r="H7" s="165" t="s">
        <v>1681</v>
      </c>
      <c r="I7" s="300"/>
      <c r="J7" s="300"/>
      <c r="K7" s="300"/>
      <c r="L7" s="300"/>
    </row>
    <row r="8" spans="1:12" x14ac:dyDescent="0.2">
      <c r="A8" s="300"/>
      <c r="B8" s="349" t="s">
        <v>31</v>
      </c>
      <c r="C8" s="164" t="s">
        <v>1664</v>
      </c>
      <c r="D8" s="165" t="s">
        <v>1665</v>
      </c>
      <c r="E8" s="302"/>
      <c r="F8" s="349" t="s">
        <v>31</v>
      </c>
      <c r="G8" s="164" t="s">
        <v>1683</v>
      </c>
      <c r="H8" s="165"/>
      <c r="I8" s="300"/>
      <c r="J8" s="300"/>
      <c r="K8" s="300"/>
      <c r="L8" s="300"/>
    </row>
    <row r="9" spans="1:12" x14ac:dyDescent="0.2">
      <c r="A9" s="300"/>
      <c r="B9" s="349" t="s">
        <v>32</v>
      </c>
      <c r="C9" s="164" t="s">
        <v>1666</v>
      </c>
      <c r="D9" s="165" t="s">
        <v>1667</v>
      </c>
      <c r="E9" s="302"/>
      <c r="F9" s="349" t="s">
        <v>32</v>
      </c>
      <c r="G9" s="164"/>
      <c r="H9" s="165"/>
      <c r="I9" s="300"/>
      <c r="J9" s="300"/>
      <c r="K9" s="300"/>
      <c r="L9" s="300"/>
    </row>
    <row r="10" spans="1:12" x14ac:dyDescent="0.2">
      <c r="A10" s="300"/>
      <c r="B10" s="349" t="s">
        <v>33</v>
      </c>
      <c r="C10" s="164" t="s">
        <v>1668</v>
      </c>
      <c r="D10" s="165"/>
      <c r="E10" s="302"/>
      <c r="F10" s="349" t="s">
        <v>33</v>
      </c>
      <c r="G10" s="164"/>
      <c r="H10" s="165"/>
      <c r="I10" s="300"/>
      <c r="J10" s="300"/>
      <c r="K10" s="300"/>
      <c r="L10" s="300"/>
    </row>
    <row r="11" spans="1:12" x14ac:dyDescent="0.2">
      <c r="A11" s="300"/>
      <c r="B11" s="349" t="str">
        <f>Admin!B41</f>
        <v>3000m</v>
      </c>
      <c r="C11" s="164" t="s">
        <v>1669</v>
      </c>
      <c r="D11" s="165" t="s">
        <v>1668</v>
      </c>
      <c r="E11" s="302"/>
      <c r="F11" s="349" t="s">
        <v>34</v>
      </c>
      <c r="G11" s="164"/>
      <c r="H11" s="165"/>
      <c r="I11" s="300"/>
      <c r="J11" s="300"/>
      <c r="K11" s="300"/>
      <c r="L11" s="300"/>
    </row>
    <row r="12" spans="1:12" x14ac:dyDescent="0.2">
      <c r="A12" s="300"/>
      <c r="B12" s="349" t="s">
        <v>292</v>
      </c>
      <c r="C12" s="164" t="s">
        <v>1662</v>
      </c>
      <c r="D12" s="165"/>
      <c r="E12" s="302"/>
      <c r="F12" s="349" t="s">
        <v>69</v>
      </c>
      <c r="G12" s="164" t="s">
        <v>1684</v>
      </c>
      <c r="H12" s="165"/>
      <c r="I12" s="300"/>
      <c r="J12" s="300"/>
      <c r="K12" s="300"/>
      <c r="L12" s="300"/>
    </row>
    <row r="13" spans="1:12" x14ac:dyDescent="0.2">
      <c r="A13" s="300"/>
      <c r="B13" s="349" t="s">
        <v>35</v>
      </c>
      <c r="C13" s="164" t="s">
        <v>1670</v>
      </c>
      <c r="D13" s="165" t="s">
        <v>1663</v>
      </c>
      <c r="E13" s="302"/>
      <c r="F13" s="349" t="s">
        <v>35</v>
      </c>
      <c r="G13" s="164" t="s">
        <v>1684</v>
      </c>
      <c r="H13" s="165"/>
      <c r="I13" s="300"/>
      <c r="J13" s="300"/>
      <c r="K13" s="300"/>
      <c r="L13" s="300"/>
    </row>
    <row r="14" spans="1:12" x14ac:dyDescent="0.2">
      <c r="A14" s="300"/>
      <c r="B14" s="349" t="str">
        <f>Admin!B42</f>
        <v>3000m s/c</v>
      </c>
      <c r="C14" s="164"/>
      <c r="D14" s="165"/>
      <c r="E14" s="302"/>
      <c r="F14" s="351"/>
      <c r="G14" s="303"/>
      <c r="H14" s="304"/>
      <c r="I14" s="300"/>
      <c r="J14" s="300"/>
      <c r="K14" s="300"/>
      <c r="L14" s="300"/>
    </row>
    <row r="15" spans="1:12" x14ac:dyDescent="0.2">
      <c r="A15" s="300"/>
      <c r="B15" s="349" t="s">
        <v>36</v>
      </c>
      <c r="C15" s="164" t="s">
        <v>1671</v>
      </c>
      <c r="D15" s="165" t="s">
        <v>1758</v>
      </c>
      <c r="E15" s="302"/>
      <c r="F15" s="349" t="s">
        <v>36</v>
      </c>
      <c r="G15" s="164" t="s">
        <v>1680</v>
      </c>
      <c r="H15" s="165" t="s">
        <v>1681</v>
      </c>
      <c r="I15" s="300"/>
      <c r="J15" s="300"/>
      <c r="K15" s="300"/>
      <c r="L15" s="300"/>
    </row>
    <row r="16" spans="1:12" x14ac:dyDescent="0.2">
      <c r="A16" s="300"/>
      <c r="B16" s="349" t="s">
        <v>37</v>
      </c>
      <c r="C16" s="164" t="s">
        <v>1671</v>
      </c>
      <c r="D16" s="165"/>
      <c r="E16" s="302"/>
      <c r="F16" s="349" t="s">
        <v>37</v>
      </c>
      <c r="G16" s="164" t="s">
        <v>1680</v>
      </c>
      <c r="H16" s="165"/>
      <c r="I16" s="300"/>
      <c r="J16" s="300"/>
      <c r="K16" s="300"/>
      <c r="L16" s="300"/>
    </row>
    <row r="17" spans="1:12" x14ac:dyDescent="0.2">
      <c r="A17" s="300"/>
      <c r="B17" s="349" t="s">
        <v>47</v>
      </c>
      <c r="C17" s="164" t="s">
        <v>1662</v>
      </c>
      <c r="D17" s="165" t="s">
        <v>1668</v>
      </c>
      <c r="E17" s="302"/>
      <c r="F17" s="349" t="s">
        <v>47</v>
      </c>
      <c r="G17" s="164" t="s">
        <v>1682</v>
      </c>
      <c r="H17" s="165"/>
      <c r="I17" s="300"/>
      <c r="J17" s="300"/>
      <c r="K17" s="300"/>
      <c r="L17" s="300"/>
    </row>
    <row r="18" spans="1:12" x14ac:dyDescent="0.2">
      <c r="A18" s="300"/>
      <c r="B18" s="349" t="s">
        <v>38</v>
      </c>
      <c r="C18" s="164" t="s">
        <v>1672</v>
      </c>
      <c r="D18" s="165" t="s">
        <v>1668</v>
      </c>
      <c r="E18" s="302"/>
      <c r="F18" s="349" t="s">
        <v>38</v>
      </c>
      <c r="G18" s="164"/>
      <c r="H18" s="165"/>
      <c r="I18" s="300"/>
      <c r="J18" s="300"/>
      <c r="K18" s="300"/>
      <c r="L18" s="300"/>
    </row>
    <row r="19" spans="1:12" x14ac:dyDescent="0.2">
      <c r="A19" s="300"/>
      <c r="B19" s="349" t="s">
        <v>48</v>
      </c>
      <c r="C19" s="164" t="s">
        <v>1673</v>
      </c>
      <c r="D19" s="165" t="s">
        <v>1674</v>
      </c>
      <c r="E19" s="302"/>
      <c r="F19" s="349" t="s">
        <v>48</v>
      </c>
      <c r="G19" s="164" t="s">
        <v>1685</v>
      </c>
      <c r="H19" s="165" t="s">
        <v>1682</v>
      </c>
      <c r="I19" s="300"/>
      <c r="J19" s="300"/>
      <c r="K19" s="300"/>
      <c r="L19" s="300"/>
    </row>
    <row r="20" spans="1:12" x14ac:dyDescent="0.2">
      <c r="A20" s="300"/>
      <c r="B20" s="349" t="s">
        <v>39</v>
      </c>
      <c r="C20" s="164" t="s">
        <v>1673</v>
      </c>
      <c r="D20" s="165" t="s">
        <v>1675</v>
      </c>
      <c r="E20" s="302"/>
      <c r="F20" s="349" t="s">
        <v>39</v>
      </c>
      <c r="G20" s="164" t="s">
        <v>1685</v>
      </c>
      <c r="H20" s="165" t="s">
        <v>1686</v>
      </c>
      <c r="I20" s="300"/>
      <c r="J20" s="300"/>
      <c r="K20" s="300"/>
      <c r="L20" s="300"/>
    </row>
    <row r="21" spans="1:12" x14ac:dyDescent="0.2">
      <c r="A21" s="300"/>
      <c r="B21" s="349" t="s">
        <v>40</v>
      </c>
      <c r="C21" s="164" t="s">
        <v>1674</v>
      </c>
      <c r="D21" s="165" t="s">
        <v>1676</v>
      </c>
      <c r="E21" s="302"/>
      <c r="F21" s="349" t="s">
        <v>40</v>
      </c>
      <c r="G21" s="164" t="s">
        <v>1687</v>
      </c>
      <c r="H21" s="165" t="s">
        <v>1688</v>
      </c>
      <c r="I21" s="300"/>
      <c r="J21" s="300"/>
      <c r="K21" s="300"/>
      <c r="L21" s="300"/>
    </row>
    <row r="22" spans="1:12" x14ac:dyDescent="0.2">
      <c r="A22" s="300"/>
      <c r="B22" s="350" t="s">
        <v>41</v>
      </c>
      <c r="C22" s="166" t="s">
        <v>1677</v>
      </c>
      <c r="D22" s="167" t="s">
        <v>1678</v>
      </c>
      <c r="E22" s="302"/>
      <c r="F22" s="350" t="s">
        <v>41</v>
      </c>
      <c r="G22" s="166" t="s">
        <v>1689</v>
      </c>
      <c r="H22" s="167" t="s">
        <v>1682</v>
      </c>
      <c r="I22" s="300"/>
      <c r="J22" s="300"/>
      <c r="K22" s="300"/>
      <c r="L22" s="300"/>
    </row>
    <row r="23" spans="1:12" x14ac:dyDescent="0.2">
      <c r="A23" s="300"/>
      <c r="B23" s="300"/>
      <c r="C23" s="300"/>
      <c r="D23" s="300"/>
      <c r="E23" s="300"/>
      <c r="F23" s="300"/>
      <c r="G23" s="300"/>
      <c r="H23" s="300"/>
      <c r="I23" s="300"/>
      <c r="J23" s="300"/>
      <c r="K23" s="300"/>
      <c r="L23" s="300"/>
    </row>
    <row r="24" spans="1:12" x14ac:dyDescent="0.2">
      <c r="A24" s="300"/>
      <c r="B24" s="300"/>
      <c r="C24" s="300"/>
      <c r="D24" s="300"/>
      <c r="E24" s="300"/>
      <c r="F24" s="300"/>
      <c r="G24" s="300"/>
      <c r="H24" s="300"/>
      <c r="I24" s="300"/>
      <c r="J24" s="300"/>
      <c r="K24" s="300"/>
      <c r="L24" s="300"/>
    </row>
    <row r="25" spans="1:12" x14ac:dyDescent="0.2">
      <c r="A25" s="300"/>
      <c r="B25" s="300"/>
      <c r="C25" s="300"/>
      <c r="D25" s="300"/>
      <c r="E25" s="300"/>
      <c r="F25" s="300"/>
      <c r="G25" s="300"/>
      <c r="H25" s="300"/>
      <c r="I25" s="300"/>
      <c r="J25" s="300"/>
      <c r="K25" s="300"/>
      <c r="L25" s="300"/>
    </row>
    <row r="26" spans="1:12" x14ac:dyDescent="0.2">
      <c r="A26" s="300"/>
      <c r="B26" s="300"/>
      <c r="C26" s="300"/>
      <c r="D26" s="300"/>
      <c r="E26" s="300"/>
      <c r="F26" s="300"/>
      <c r="G26" s="300"/>
      <c r="H26" s="300"/>
      <c r="I26" s="300"/>
      <c r="J26" s="300"/>
      <c r="K26" s="300"/>
      <c r="L26" s="300"/>
    </row>
    <row r="27" spans="1:12" x14ac:dyDescent="0.2">
      <c r="A27" s="300"/>
      <c r="B27" s="300"/>
      <c r="C27" s="300"/>
      <c r="D27" s="300"/>
      <c r="E27" s="300"/>
      <c r="F27" s="300"/>
      <c r="G27" s="300"/>
      <c r="H27" s="300"/>
      <c r="I27" s="300"/>
      <c r="J27" s="300"/>
      <c r="K27" s="300"/>
      <c r="L27" s="300"/>
    </row>
    <row r="28" spans="1:12" x14ac:dyDescent="0.2">
      <c r="A28" s="300"/>
      <c r="B28" s="300"/>
      <c r="C28" s="300"/>
      <c r="D28" s="300"/>
      <c r="E28" s="300"/>
      <c r="F28" s="300"/>
      <c r="G28" s="300"/>
      <c r="H28" s="300"/>
      <c r="I28" s="300"/>
      <c r="J28" s="300"/>
      <c r="K28" s="300"/>
      <c r="L28" s="300"/>
    </row>
    <row r="29" spans="1:12" x14ac:dyDescent="0.2">
      <c r="A29" s="300"/>
      <c r="B29" s="300"/>
      <c r="C29" s="300"/>
      <c r="D29" s="300"/>
      <c r="E29" s="300"/>
      <c r="F29" s="300"/>
      <c r="G29" s="300"/>
      <c r="H29" s="300"/>
      <c r="I29" s="300"/>
      <c r="J29" s="300"/>
      <c r="K29" s="300"/>
      <c r="L29" s="300"/>
    </row>
    <row r="30" spans="1:12" x14ac:dyDescent="0.2">
      <c r="A30" s="300"/>
      <c r="B30" s="300"/>
      <c r="C30" s="300"/>
      <c r="D30" s="300"/>
      <c r="E30" s="300"/>
      <c r="F30" s="300"/>
      <c r="G30" s="300"/>
      <c r="H30" s="300"/>
      <c r="I30" s="300"/>
      <c r="J30" s="300"/>
      <c r="K30" s="300"/>
      <c r="L30" s="300"/>
    </row>
    <row r="31" spans="1:12" x14ac:dyDescent="0.2">
      <c r="A31" s="300"/>
      <c r="B31" s="300"/>
      <c r="C31" s="300"/>
      <c r="D31" s="300"/>
      <c r="E31" s="300"/>
      <c r="F31" s="300"/>
      <c r="G31" s="300"/>
      <c r="H31" s="300"/>
      <c r="I31" s="300"/>
      <c r="J31" s="300"/>
      <c r="K31" s="300"/>
      <c r="L31" s="300"/>
    </row>
    <row r="32" spans="1:12" x14ac:dyDescent="0.2">
      <c r="A32" s="300"/>
      <c r="B32" s="300"/>
      <c r="C32" s="300"/>
      <c r="D32" s="300"/>
      <c r="E32" s="300"/>
      <c r="F32" s="300"/>
      <c r="G32" s="300"/>
      <c r="H32" s="300"/>
      <c r="I32" s="300"/>
      <c r="J32" s="300"/>
      <c r="K32" s="300"/>
      <c r="L32" s="300"/>
    </row>
    <row r="33" spans="1:12" x14ac:dyDescent="0.2">
      <c r="A33" s="300"/>
      <c r="B33" s="300"/>
      <c r="C33" s="300"/>
      <c r="D33" s="300"/>
      <c r="E33" s="300"/>
      <c r="F33" s="300"/>
      <c r="G33" s="300"/>
      <c r="H33" s="300"/>
      <c r="I33" s="300"/>
      <c r="J33" s="300"/>
      <c r="K33" s="300"/>
      <c r="L33" s="300"/>
    </row>
    <row r="34" spans="1:12" x14ac:dyDescent="0.2">
      <c r="A34" s="300"/>
      <c r="B34" s="300"/>
      <c r="C34" s="300"/>
      <c r="D34" s="300"/>
      <c r="E34" s="300"/>
      <c r="F34" s="300"/>
      <c r="G34" s="300"/>
      <c r="H34" s="300"/>
      <c r="I34" s="300"/>
      <c r="J34" s="300"/>
      <c r="K34" s="300"/>
      <c r="L34" s="300"/>
    </row>
  </sheetData>
  <sheetProtection algorithmName="SHA-512" hashValue="gqFfdJpNSkm1vviTbmeMGYNIp1qcYorRlw6HR/AhcKQRH/RUuprSgV2inWQR4BPPD6q28yAO2KA9tNIkti7fwQ==" saltValue="MHmjR87sfUvg0zaTzSHhjA==" spinCount="100000" sheet="1" objects="1" scenarios="1"/>
  <mergeCells count="4">
    <mergeCell ref="C4:D4"/>
    <mergeCell ref="G4:H4"/>
    <mergeCell ref="B4:B5"/>
    <mergeCell ref="F4:F5"/>
  </mergeCells>
  <phoneticPr fontId="0" type="noConversion"/>
  <pageMargins left="0.75" right="0.75" top="1" bottom="1" header="0.5" footer="0.5"/>
  <pageSetup paperSize="9" scale="98" orientation="landscape" verticalDpi="0" r:id="rId1"/>
  <headerFooter alignWithMargins="0">
    <oddHeader>&amp;L&amp;"Tahoma,Regular"&amp;10MCAA&amp;C&amp;"Tahoma,Regular"&amp;10Midland League&amp;R&amp;"Tahoma,Regular"&amp;10&amp;D</oddHeader>
    <oddFooter>&amp;C&amp;"Tahoma,Regular"&amp;10program by Tony Noel</oddFooter>
  </headerFooter>
  <drawing r:id="rId2"/>
  <legacyDrawing r:id="rId3"/>
  <controls>
    <mc:AlternateContent xmlns:mc="http://schemas.openxmlformats.org/markup-compatibility/2006">
      <mc:Choice Requires="x14">
        <control shapeId="1176" r:id="rId4" name="imgSponsor">
          <controlPr defaultSize="0" autoLine="0" r:id="rId5">
            <anchor moveWithCells="1">
              <from>
                <xdr:col>3</xdr:col>
                <xdr:colOff>1285875</xdr:colOff>
                <xdr:row>24</xdr:row>
                <xdr:rowOff>28575</xdr:rowOff>
              </from>
              <to>
                <xdr:col>5</xdr:col>
                <xdr:colOff>428625</xdr:colOff>
                <xdr:row>27</xdr:row>
                <xdr:rowOff>0</xdr:rowOff>
              </to>
            </anchor>
          </controlPr>
        </control>
      </mc:Choice>
      <mc:Fallback>
        <control shapeId="1176" r:id="rId4" name="imgSponsor"/>
      </mc:Fallback>
    </mc:AlternateContent>
    <mc:AlternateContent xmlns:mc="http://schemas.openxmlformats.org/markup-compatibility/2006">
      <mc:Choice Requires="x14">
        <control shapeId="1062" r:id="rId6" name="cmdImport">
          <controlPr defaultSize="0" autoLine="0" autoPict="0" r:id="rId7">
            <anchor moveWithCells="1">
              <from>
                <xdr:col>3</xdr:col>
                <xdr:colOff>476250</xdr:colOff>
                <xdr:row>0</xdr:row>
                <xdr:rowOff>152400</xdr:rowOff>
              </from>
              <to>
                <xdr:col>3</xdr:col>
                <xdr:colOff>1162050</xdr:colOff>
                <xdr:row>2</xdr:row>
                <xdr:rowOff>76200</xdr:rowOff>
              </to>
            </anchor>
          </controlPr>
        </control>
      </mc:Choice>
      <mc:Fallback>
        <control shapeId="1062" r:id="rId6" name="cmdImport"/>
      </mc:Fallback>
    </mc:AlternateContent>
    <mc:AlternateContent xmlns:mc="http://schemas.openxmlformats.org/markup-compatibility/2006">
      <mc:Choice Requires="x14">
        <control shapeId="1025" r:id="rId8" name="cmbTeams">
          <controlPr defaultSize="0" autoLine="0" autoPict="0" r:id="rId9">
            <anchor moveWithCells="1">
              <from>
                <xdr:col>2</xdr:col>
                <xdr:colOff>0</xdr:colOff>
                <xdr:row>0</xdr:row>
                <xdr:rowOff>171450</xdr:rowOff>
              </from>
              <to>
                <xdr:col>3</xdr:col>
                <xdr:colOff>200025</xdr:colOff>
                <xdr:row>2</xdr:row>
                <xdr:rowOff>38100</xdr:rowOff>
              </to>
            </anchor>
          </controlPr>
        </control>
      </mc:Choice>
      <mc:Fallback>
        <control shapeId="1025" r:id="rId8" name="cmbTeams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tabColor indexed="42"/>
  </sheetPr>
  <dimension ref="B1:AE217"/>
  <sheetViews>
    <sheetView showGridLines="0" workbookViewId="0">
      <pane ySplit="13" topLeftCell="A74" activePane="bottomLeft" state="frozen"/>
      <selection pane="bottomLeft" activeCell="I51" sqref="I51"/>
    </sheetView>
  </sheetViews>
  <sheetFormatPr defaultRowHeight="12.75" x14ac:dyDescent="0.2"/>
  <cols>
    <col min="1" max="1" width="1.75" style="1" customWidth="1"/>
    <col min="2" max="2" width="5.25" style="2" bestFit="1" customWidth="1"/>
    <col min="3" max="3" width="19.625" style="1" customWidth="1"/>
    <col min="4" max="4" width="11.625" style="1" customWidth="1"/>
    <col min="5" max="5" width="4.125" style="1" bestFit="1" customWidth="1"/>
    <col min="6" max="6" width="7.875" style="1" customWidth="1"/>
    <col min="7" max="7" width="2.25" style="1" customWidth="1"/>
    <col min="8" max="8" width="0.5" style="1" customWidth="1"/>
    <col min="9" max="15" width="10.75" style="1" customWidth="1"/>
    <col min="16" max="16" width="10.75" style="1" hidden="1" customWidth="1"/>
    <col min="17" max="17" width="7.125" style="1" customWidth="1"/>
    <col min="18" max="18" width="7.125" style="1" hidden="1" customWidth="1"/>
    <col min="19" max="19" width="16" style="1" hidden="1" customWidth="1"/>
    <col min="20" max="20" width="8.25" style="1" hidden="1" customWidth="1"/>
    <col min="21" max="21" width="5.125" style="1" hidden="1" customWidth="1"/>
    <col min="22" max="22" width="9.75" style="1" hidden="1" customWidth="1"/>
    <col min="23" max="23" width="12.875" style="2" hidden="1" customWidth="1"/>
    <col min="24" max="24" width="3.5" style="2" hidden="1" customWidth="1"/>
    <col min="25" max="25" width="13.25" style="1" hidden="1" customWidth="1"/>
    <col min="26" max="26" width="14.75" style="1" hidden="1" customWidth="1"/>
    <col min="27" max="27" width="4.5" style="1" hidden="1" customWidth="1"/>
    <col min="28" max="28" width="8.875" style="1" hidden="1" customWidth="1"/>
    <col min="29" max="29" width="2.375" style="1" hidden="1" customWidth="1"/>
    <col min="30" max="30" width="5.25" style="2" hidden="1" customWidth="1"/>
    <col min="31" max="31" width="10.75" style="1" hidden="1" customWidth="1"/>
    <col min="32" max="16384" width="9" style="1"/>
  </cols>
  <sheetData>
    <row r="1" spans="2:26" x14ac:dyDescent="0.2">
      <c r="B1" s="429">
        <f>Admin!B35</f>
        <v>43253</v>
      </c>
      <c r="C1" s="429"/>
      <c r="E1" s="8"/>
      <c r="F1" s="9" t="str">
        <f>Admin!B34</f>
        <v>Midland League (Div 4)</v>
      </c>
      <c r="G1" s="26"/>
      <c r="H1" s="26"/>
      <c r="I1" s="8"/>
      <c r="O1" s="8" t="str">
        <f>Admin!B36</f>
        <v>Burton</v>
      </c>
      <c r="Q1" s="10"/>
      <c r="R1" s="10"/>
      <c r="S1" s="10"/>
      <c r="U1" s="8"/>
      <c r="V1" s="10"/>
    </row>
    <row r="2" spans="2:26" ht="6" customHeight="1" x14ac:dyDescent="0.2">
      <c r="B2" s="9"/>
      <c r="D2" s="39"/>
      <c r="E2" s="8"/>
      <c r="F2" s="10"/>
      <c r="G2" s="26"/>
      <c r="H2" s="26"/>
      <c r="I2" s="8"/>
      <c r="N2" s="10"/>
      <c r="O2" s="10"/>
      <c r="P2" s="10"/>
      <c r="Q2" s="10"/>
      <c r="R2" s="10"/>
      <c r="S2" s="10"/>
      <c r="U2" s="8"/>
      <c r="V2" s="10"/>
    </row>
    <row r="3" spans="2:26" ht="13.5" thickBot="1" x14ac:dyDescent="0.25">
      <c r="B3" s="9"/>
      <c r="D3" s="39"/>
      <c r="E3" s="8"/>
      <c r="F3" s="430" t="str">
        <f>S6</f>
        <v>Men</v>
      </c>
      <c r="G3" s="431"/>
      <c r="H3" s="432"/>
      <c r="I3" s="260" t="str">
        <f>Admin!A12</f>
        <v>Bromsgrove &amp; Redditch AC</v>
      </c>
      <c r="J3" s="261" t="str">
        <f>Admin!A13</f>
        <v>Burton AC</v>
      </c>
      <c r="K3" s="260" t="str">
        <f>Admin!A14</f>
        <v>Kidderminster &amp; Stourport AC</v>
      </c>
      <c r="L3" s="261" t="str">
        <f>Admin!A15</f>
        <v>Newport Harriers</v>
      </c>
      <c r="M3" s="260" t="str">
        <f>Admin!A16</f>
        <v>Royal Sutton Coldfield</v>
      </c>
      <c r="N3" s="261" t="str">
        <f>Admin!A17</f>
        <v>Solihull &amp; Small Heath AC</v>
      </c>
      <c r="O3" s="76" t="str">
        <f>Admin!A18</f>
        <v>Stratford on Avon AC</v>
      </c>
      <c r="P3" s="105" t="str">
        <f>Admin!A19</f>
        <v>Team8</v>
      </c>
      <c r="Q3" s="10"/>
      <c r="R3" s="10"/>
      <c r="S3" s="88" t="s">
        <v>289</v>
      </c>
      <c r="T3" s="2" t="s">
        <v>181</v>
      </c>
      <c r="U3" s="8" t="s">
        <v>311</v>
      </c>
      <c r="V3" s="88" t="s">
        <v>288</v>
      </c>
      <c r="W3" s="7" t="s">
        <v>298</v>
      </c>
      <c r="X3" s="7">
        <v>1</v>
      </c>
      <c r="Y3" s="7" t="s">
        <v>288</v>
      </c>
      <c r="Z3" s="6" t="s">
        <v>295</v>
      </c>
    </row>
    <row r="4" spans="2:26" ht="13.5" thickBot="1" x14ac:dyDescent="0.25">
      <c r="B4" s="9"/>
      <c r="C4" s="161" t="s">
        <v>183</v>
      </c>
      <c r="D4" s="39"/>
      <c r="E4" s="8"/>
      <c r="F4" s="419" t="str">
        <f t="shared" ref="F4:F11" ca="1" si="0">F14</f>
        <v>100m</v>
      </c>
      <c r="G4" s="420"/>
      <c r="H4" s="421"/>
      <c r="I4" s="262">
        <f t="shared" ref="I4:P12" ca="1" si="1">IF(I14&gt;0,I14,"")</f>
        <v>11</v>
      </c>
      <c r="J4" s="263">
        <f t="shared" ca="1" si="1"/>
        <v>12</v>
      </c>
      <c r="K4" s="262">
        <f t="shared" ca="1" si="1"/>
        <v>4</v>
      </c>
      <c r="L4" s="263">
        <f t="shared" ca="1" si="1"/>
        <v>10</v>
      </c>
      <c r="M4" s="262">
        <f t="shared" ca="1" si="1"/>
        <v>18</v>
      </c>
      <c r="N4" s="263">
        <f t="shared" ca="1" si="1"/>
        <v>6</v>
      </c>
      <c r="O4" s="102">
        <f t="shared" ca="1" si="1"/>
        <v>11</v>
      </c>
      <c r="P4" s="86" t="str">
        <f t="shared" ca="1" si="1"/>
        <v/>
      </c>
      <c r="Q4" s="252" t="str">
        <f t="shared" ref="Q4:Q11" ca="1" si="2">IF(U4&gt;0,"Error","")</f>
        <v/>
      </c>
      <c r="R4" s="10"/>
      <c r="S4" s="89" t="str">
        <f>VLOOKUP(S$3,$V$3:$Z$4,2,FALSE)</f>
        <v>AthletesMen</v>
      </c>
      <c r="T4" s="2">
        <f t="shared" ref="T4:T11" ca="1" si="3">IF(SUM(I4:P4)&gt;0,1,0)</f>
        <v>1</v>
      </c>
      <c r="U4" s="8">
        <f ca="1">COUNTIF(I30:P49,"=Error")/2</f>
        <v>0</v>
      </c>
      <c r="V4" s="88" t="s">
        <v>289</v>
      </c>
      <c r="W4" s="7" t="s">
        <v>297</v>
      </c>
      <c r="X4" s="7">
        <v>32</v>
      </c>
      <c r="Y4" s="7" t="s">
        <v>289</v>
      </c>
      <c r="Z4" s="6" t="s">
        <v>296</v>
      </c>
    </row>
    <row r="5" spans="2:26" ht="13.5" thickBot="1" x14ac:dyDescent="0.25">
      <c r="B5" s="9"/>
      <c r="C5" s="2"/>
      <c r="D5" s="39"/>
      <c r="E5" s="8"/>
      <c r="F5" s="419" t="str">
        <f t="shared" ca="1" si="0"/>
        <v>200m</v>
      </c>
      <c r="G5" s="420"/>
      <c r="H5" s="421"/>
      <c r="I5" s="262">
        <f t="shared" ca="1" si="1"/>
        <v>13</v>
      </c>
      <c r="J5" s="263">
        <f t="shared" ca="1" si="1"/>
        <v>10</v>
      </c>
      <c r="K5" s="262">
        <f t="shared" ca="1" si="1"/>
        <v>4</v>
      </c>
      <c r="L5" s="263">
        <f t="shared" ca="1" si="1"/>
        <v>8</v>
      </c>
      <c r="M5" s="262">
        <f t="shared" ca="1" si="1"/>
        <v>18</v>
      </c>
      <c r="N5" s="263">
        <f t="shared" ca="1" si="1"/>
        <v>8</v>
      </c>
      <c r="O5" s="102">
        <f t="shared" ca="1" si="1"/>
        <v>11</v>
      </c>
      <c r="P5" s="86" t="str">
        <f t="shared" ca="1" si="1"/>
        <v/>
      </c>
      <c r="Q5" s="252" t="str">
        <f t="shared" ca="1" si="2"/>
        <v/>
      </c>
      <c r="R5" s="10"/>
      <c r="S5" s="89" t="str">
        <f>VLOOKUP(S$3,$V$3:$Z$5,5,FALSE)</f>
        <v>EventListMen</v>
      </c>
      <c r="T5" s="2">
        <f t="shared" ca="1" si="3"/>
        <v>1</v>
      </c>
      <c r="U5" s="8">
        <f ca="1">COUNTIF(I54:P73,"=Error")/2</f>
        <v>0</v>
      </c>
      <c r="V5" s="218"/>
      <c r="W5" s="219"/>
      <c r="X5" s="219"/>
      <c r="Y5" s="219"/>
      <c r="Z5" s="220"/>
    </row>
    <row r="6" spans="2:26" ht="13.5" thickBot="1" x14ac:dyDescent="0.25">
      <c r="B6" s="9"/>
      <c r="C6" s="161" t="s">
        <v>182</v>
      </c>
      <c r="D6" s="39"/>
      <c r="E6" s="8"/>
      <c r="F6" s="419" t="str">
        <f t="shared" ca="1" si="0"/>
        <v>400m</v>
      </c>
      <c r="G6" s="420"/>
      <c r="H6" s="421"/>
      <c r="I6" s="262">
        <f t="shared" ca="1" si="1"/>
        <v>8</v>
      </c>
      <c r="J6" s="263">
        <f t="shared" ca="1" si="1"/>
        <v>14</v>
      </c>
      <c r="K6" s="262">
        <f t="shared" ca="1" si="1"/>
        <v>5</v>
      </c>
      <c r="L6" s="263">
        <f t="shared" ca="1" si="1"/>
        <v>9</v>
      </c>
      <c r="M6" s="262">
        <f t="shared" ca="1" si="1"/>
        <v>9</v>
      </c>
      <c r="N6" s="263">
        <f t="shared" ca="1" si="1"/>
        <v>18</v>
      </c>
      <c r="O6" s="102">
        <f t="shared" ca="1" si="1"/>
        <v>9</v>
      </c>
      <c r="P6" s="86" t="str">
        <f t="shared" ca="1" si="1"/>
        <v/>
      </c>
      <c r="Q6" s="252" t="str">
        <f t="shared" ca="1" si="2"/>
        <v/>
      </c>
      <c r="R6" s="10"/>
      <c r="S6" s="89" t="str">
        <f>VLOOKUP(S$3,$V$3:$Z$4,4,FALSE)</f>
        <v>Men</v>
      </c>
      <c r="T6" s="2">
        <f t="shared" ca="1" si="3"/>
        <v>1</v>
      </c>
      <c r="U6" s="8">
        <f ca="1">COUNTIF(I78:P97,"=Error")/2</f>
        <v>0</v>
      </c>
      <c r="V6" s="221"/>
      <c r="W6" s="219"/>
      <c r="X6" s="219"/>
      <c r="Y6" s="220"/>
      <c r="Z6" s="220"/>
    </row>
    <row r="7" spans="2:26" ht="13.5" thickBot="1" x14ac:dyDescent="0.25">
      <c r="B7" s="9"/>
      <c r="C7" s="2"/>
      <c r="D7" s="39"/>
      <c r="E7" s="8"/>
      <c r="F7" s="419" t="str">
        <f t="shared" ca="1" si="0"/>
        <v>110m H</v>
      </c>
      <c r="G7" s="420"/>
      <c r="H7" s="421"/>
      <c r="I7" s="262">
        <f t="shared" ca="1" si="1"/>
        <v>13</v>
      </c>
      <c r="J7" s="263">
        <f t="shared" ca="1" si="1"/>
        <v>10</v>
      </c>
      <c r="K7" s="262" t="str">
        <f t="shared" ca="1" si="1"/>
        <v/>
      </c>
      <c r="L7" s="263" t="str">
        <f t="shared" ca="1" si="1"/>
        <v/>
      </c>
      <c r="M7" s="262" t="str">
        <f t="shared" ca="1" si="1"/>
        <v/>
      </c>
      <c r="N7" s="263" t="str">
        <f t="shared" ca="1" si="1"/>
        <v/>
      </c>
      <c r="O7" s="102">
        <f t="shared" ca="1" si="1"/>
        <v>16</v>
      </c>
      <c r="P7" s="86" t="str">
        <f t="shared" ca="1" si="1"/>
        <v/>
      </c>
      <c r="Q7" s="252" t="str">
        <f t="shared" ca="1" si="2"/>
        <v/>
      </c>
      <c r="R7" s="10"/>
      <c r="S7" s="133">
        <f>VLOOKUP(S$3,$V$3:$Z$5,3,FALSE)</f>
        <v>32</v>
      </c>
      <c r="T7" s="2">
        <f t="shared" ca="1" si="3"/>
        <v>1</v>
      </c>
      <c r="U7" s="8">
        <f ca="1">COUNTIF(I102:P121,"=Error")/2</f>
        <v>0</v>
      </c>
      <c r="V7" s="10"/>
    </row>
    <row r="8" spans="2:26" ht="13.5" thickBot="1" x14ac:dyDescent="0.25">
      <c r="B8" s="9"/>
      <c r="C8" s="161" t="s">
        <v>184</v>
      </c>
      <c r="D8" s="39"/>
      <c r="E8" s="8"/>
      <c r="F8" s="419" t="str">
        <f t="shared" ca="1" si="0"/>
        <v>400m H</v>
      </c>
      <c r="G8" s="420"/>
      <c r="H8" s="421"/>
      <c r="I8" s="262">
        <f t="shared" ca="1" si="1"/>
        <v>12</v>
      </c>
      <c r="J8" s="263">
        <f t="shared" ca="1" si="1"/>
        <v>10</v>
      </c>
      <c r="K8" s="262">
        <f t="shared" ca="1" si="1"/>
        <v>13</v>
      </c>
      <c r="L8" s="263">
        <f t="shared" ca="1" si="1"/>
        <v>6</v>
      </c>
      <c r="M8" s="262" t="str">
        <f t="shared" ca="1" si="1"/>
        <v/>
      </c>
      <c r="N8" s="263" t="str">
        <f t="shared" ca="1" si="1"/>
        <v/>
      </c>
      <c r="O8" s="102">
        <f t="shared" ca="1" si="1"/>
        <v>18</v>
      </c>
      <c r="P8" s="86" t="str">
        <f t="shared" ca="1" si="1"/>
        <v/>
      </c>
      <c r="Q8" s="252" t="str">
        <f t="shared" ca="1" si="2"/>
        <v/>
      </c>
      <c r="R8" s="10"/>
      <c r="S8" s="65"/>
      <c r="T8" s="2">
        <f t="shared" ca="1" si="3"/>
        <v>1</v>
      </c>
      <c r="U8" s="8">
        <f ca="1">COUNTIF(I126:P145,"=Error")/2</f>
        <v>0</v>
      </c>
      <c r="V8" s="10"/>
    </row>
    <row r="9" spans="2:26" x14ac:dyDescent="0.2">
      <c r="B9" s="9"/>
      <c r="D9" s="39"/>
      <c r="E9" s="8"/>
      <c r="F9" s="419" t="str">
        <f t="shared" ca="1" si="0"/>
        <v xml:space="preserve"> </v>
      </c>
      <c r="G9" s="420"/>
      <c r="H9" s="421"/>
      <c r="I9" s="262" t="str">
        <f t="shared" ca="1" si="1"/>
        <v/>
      </c>
      <c r="J9" s="263" t="str">
        <f t="shared" ca="1" si="1"/>
        <v/>
      </c>
      <c r="K9" s="262" t="str">
        <f t="shared" ca="1" si="1"/>
        <v/>
      </c>
      <c r="L9" s="263" t="str">
        <f t="shared" ca="1" si="1"/>
        <v/>
      </c>
      <c r="M9" s="262" t="str">
        <f t="shared" ca="1" si="1"/>
        <v/>
      </c>
      <c r="N9" s="263" t="str">
        <f t="shared" ca="1" si="1"/>
        <v/>
      </c>
      <c r="O9" s="102" t="str">
        <f t="shared" ca="1" si="1"/>
        <v/>
      </c>
      <c r="P9" s="86" t="str">
        <f t="shared" ca="1" si="1"/>
        <v/>
      </c>
      <c r="Q9" s="252" t="str">
        <f t="shared" si="2"/>
        <v/>
      </c>
      <c r="R9" s="10"/>
      <c r="S9" s="65"/>
      <c r="T9" s="2">
        <f t="shared" ca="1" si="3"/>
        <v>0</v>
      </c>
      <c r="U9" s="8">
        <f>COUNTIF(I150:P169,"=Error")/2</f>
        <v>0</v>
      </c>
      <c r="V9" s="10"/>
    </row>
    <row r="10" spans="2:26" x14ac:dyDescent="0.2">
      <c r="B10" s="9"/>
      <c r="D10" s="39"/>
      <c r="E10" s="8"/>
      <c r="F10" s="419" t="str">
        <f t="shared" ca="1" si="0"/>
        <v xml:space="preserve"> </v>
      </c>
      <c r="G10" s="420"/>
      <c r="H10" s="421"/>
      <c r="I10" s="262" t="str">
        <f t="shared" ca="1" si="1"/>
        <v/>
      </c>
      <c r="J10" s="263" t="str">
        <f t="shared" ca="1" si="1"/>
        <v/>
      </c>
      <c r="K10" s="262" t="str">
        <f t="shared" ca="1" si="1"/>
        <v/>
      </c>
      <c r="L10" s="263" t="str">
        <f t="shared" ca="1" si="1"/>
        <v/>
      </c>
      <c r="M10" s="262" t="str">
        <f t="shared" ca="1" si="1"/>
        <v/>
      </c>
      <c r="N10" s="263" t="str">
        <f t="shared" ca="1" si="1"/>
        <v/>
      </c>
      <c r="O10" s="102" t="str">
        <f t="shared" ca="1" si="1"/>
        <v/>
      </c>
      <c r="P10" s="86" t="str">
        <f t="shared" ca="1" si="1"/>
        <v/>
      </c>
      <c r="Q10" s="252" t="str">
        <f t="shared" si="2"/>
        <v/>
      </c>
      <c r="R10" s="10"/>
      <c r="S10" s="65"/>
      <c r="T10" s="2">
        <f t="shared" ca="1" si="3"/>
        <v>0</v>
      </c>
      <c r="U10" s="8">
        <f>COUNTIF(I174:P193,"=Error")/2</f>
        <v>0</v>
      </c>
      <c r="V10" s="10"/>
    </row>
    <row r="11" spans="2:26" x14ac:dyDescent="0.2">
      <c r="B11" s="9"/>
      <c r="D11" s="39"/>
      <c r="E11" s="8"/>
      <c r="F11" s="426" t="str">
        <f t="shared" ca="1" si="0"/>
        <v xml:space="preserve"> </v>
      </c>
      <c r="G11" s="427"/>
      <c r="H11" s="428"/>
      <c r="I11" s="264" t="str">
        <f t="shared" ca="1" si="1"/>
        <v/>
      </c>
      <c r="J11" s="265" t="str">
        <f t="shared" ca="1" si="1"/>
        <v/>
      </c>
      <c r="K11" s="264" t="str">
        <f t="shared" ca="1" si="1"/>
        <v/>
      </c>
      <c r="L11" s="265" t="str">
        <f t="shared" ca="1" si="1"/>
        <v/>
      </c>
      <c r="M11" s="264" t="str">
        <f t="shared" ca="1" si="1"/>
        <v/>
      </c>
      <c r="N11" s="265" t="str">
        <f t="shared" ca="1" si="1"/>
        <v/>
      </c>
      <c r="O11" s="103" t="str">
        <f t="shared" ca="1" si="1"/>
        <v/>
      </c>
      <c r="P11" s="96" t="str">
        <f t="shared" ca="1" si="1"/>
        <v/>
      </c>
      <c r="Q11" s="252" t="str">
        <f t="shared" si="2"/>
        <v/>
      </c>
      <c r="R11" s="10"/>
      <c r="S11" s="65"/>
      <c r="T11" s="2">
        <f t="shared" ca="1" si="3"/>
        <v>0</v>
      </c>
      <c r="U11" s="8">
        <f>COUNTIF(I198:P217,"=Error")/2</f>
        <v>0</v>
      </c>
      <c r="V11" s="10"/>
    </row>
    <row r="12" spans="2:26" ht="13.5" customHeight="1" x14ac:dyDescent="0.2">
      <c r="B12" s="9"/>
      <c r="D12" s="39"/>
      <c r="E12" s="8"/>
      <c r="F12" s="423" t="s">
        <v>46</v>
      </c>
      <c r="G12" s="424"/>
      <c r="H12" s="425"/>
      <c r="I12" s="266">
        <f t="shared" ca="1" si="1"/>
        <v>57</v>
      </c>
      <c r="J12" s="267">
        <f t="shared" ca="1" si="1"/>
        <v>56</v>
      </c>
      <c r="K12" s="266">
        <f t="shared" ca="1" si="1"/>
        <v>26</v>
      </c>
      <c r="L12" s="267">
        <f t="shared" ca="1" si="1"/>
        <v>33</v>
      </c>
      <c r="M12" s="266">
        <f t="shared" ca="1" si="1"/>
        <v>45</v>
      </c>
      <c r="N12" s="267">
        <f t="shared" ca="1" si="1"/>
        <v>32</v>
      </c>
      <c r="O12" s="104">
        <f t="shared" ca="1" si="1"/>
        <v>65</v>
      </c>
      <c r="P12" s="97" t="str">
        <f t="shared" ca="1" si="1"/>
        <v/>
      </c>
      <c r="Q12" s="10"/>
      <c r="R12" s="10"/>
      <c r="S12" s="65"/>
      <c r="T12" s="2"/>
      <c r="U12" s="253">
        <f ca="1">SUM(U4:U11)</f>
        <v>0</v>
      </c>
      <c r="V12" s="10"/>
    </row>
    <row r="13" spans="2:26" ht="13.5" customHeight="1" x14ac:dyDescent="0.2">
      <c r="B13" s="9"/>
      <c r="D13" s="39"/>
      <c r="E13" s="8"/>
      <c r="F13" s="65"/>
      <c r="G13" s="65"/>
      <c r="H13" s="65"/>
      <c r="I13" s="8"/>
      <c r="N13" s="10"/>
      <c r="O13" s="10"/>
      <c r="P13" s="10"/>
      <c r="Q13" s="10"/>
      <c r="R13" s="10"/>
      <c r="S13" s="10"/>
      <c r="U13" s="8"/>
      <c r="V13" s="10"/>
    </row>
    <row r="14" spans="2:26" ht="13.5" hidden="1" customHeight="1" x14ac:dyDescent="0.2">
      <c r="B14" s="9"/>
      <c r="D14" s="39"/>
      <c r="E14" s="8">
        <v>30</v>
      </c>
      <c r="F14" s="83" t="str">
        <f t="shared" ref="F14:F21" ca="1" si="4">INDIRECT("S" &amp; E14)</f>
        <v>100m</v>
      </c>
      <c r="G14" s="84"/>
      <c r="H14" s="84"/>
      <c r="I14" s="84">
        <f t="shared" ref="I14:P21" ca="1" si="5">SUM(INDIRECT(I$23 &amp; ($E14) &amp; ":" &amp; I$23 &amp; ($E14 +19)))</f>
        <v>11</v>
      </c>
      <c r="J14" s="84">
        <f t="shared" ca="1" si="5"/>
        <v>12</v>
      </c>
      <c r="K14" s="84">
        <f t="shared" ca="1" si="5"/>
        <v>4</v>
      </c>
      <c r="L14" s="84">
        <f t="shared" ca="1" si="5"/>
        <v>10</v>
      </c>
      <c r="M14" s="84">
        <f t="shared" ca="1" si="5"/>
        <v>18</v>
      </c>
      <c r="N14" s="84">
        <f t="shared" ca="1" si="5"/>
        <v>6</v>
      </c>
      <c r="O14" s="84">
        <f t="shared" ca="1" si="5"/>
        <v>11</v>
      </c>
      <c r="P14" s="84">
        <f t="shared" ca="1" si="5"/>
        <v>0</v>
      </c>
      <c r="Q14" s="10"/>
      <c r="R14" s="10"/>
      <c r="S14" s="10"/>
      <c r="U14" s="8"/>
      <c r="V14" s="10"/>
    </row>
    <row r="15" spans="2:26" ht="13.5" hidden="1" customHeight="1" x14ac:dyDescent="0.2">
      <c r="B15" s="9"/>
      <c r="D15" s="39"/>
      <c r="E15" s="8">
        <f t="shared" ref="E15:E21" si="6">E14+24</f>
        <v>54</v>
      </c>
      <c r="F15" s="83" t="str">
        <f t="shared" ca="1" si="4"/>
        <v>200m</v>
      </c>
      <c r="G15" s="66"/>
      <c r="H15" s="66"/>
      <c r="I15" s="84">
        <f t="shared" ca="1" si="5"/>
        <v>13</v>
      </c>
      <c r="J15" s="84">
        <f t="shared" ca="1" si="5"/>
        <v>10</v>
      </c>
      <c r="K15" s="84">
        <f t="shared" ca="1" si="5"/>
        <v>4</v>
      </c>
      <c r="L15" s="84">
        <f t="shared" ca="1" si="5"/>
        <v>8</v>
      </c>
      <c r="M15" s="84">
        <f t="shared" ca="1" si="5"/>
        <v>18</v>
      </c>
      <c r="N15" s="84">
        <f t="shared" ca="1" si="5"/>
        <v>8</v>
      </c>
      <c r="O15" s="84">
        <f t="shared" ca="1" si="5"/>
        <v>11</v>
      </c>
      <c r="P15" s="84">
        <f t="shared" ca="1" si="5"/>
        <v>0</v>
      </c>
      <c r="Q15" s="10"/>
      <c r="R15" s="10"/>
      <c r="S15" s="10"/>
      <c r="U15" s="8"/>
      <c r="V15" s="10"/>
    </row>
    <row r="16" spans="2:26" ht="13.5" hidden="1" customHeight="1" x14ac:dyDescent="0.2">
      <c r="B16" s="9"/>
      <c r="D16" s="39"/>
      <c r="E16" s="8">
        <f t="shared" si="6"/>
        <v>78</v>
      </c>
      <c r="F16" s="83" t="str">
        <f t="shared" ca="1" si="4"/>
        <v>400m</v>
      </c>
      <c r="G16" s="66"/>
      <c r="H16" s="66"/>
      <c r="I16" s="84">
        <f t="shared" ca="1" si="5"/>
        <v>8</v>
      </c>
      <c r="J16" s="84">
        <f t="shared" ca="1" si="5"/>
        <v>14</v>
      </c>
      <c r="K16" s="84">
        <f t="shared" ca="1" si="5"/>
        <v>5</v>
      </c>
      <c r="L16" s="84">
        <f t="shared" ca="1" si="5"/>
        <v>9</v>
      </c>
      <c r="M16" s="84">
        <f t="shared" ca="1" si="5"/>
        <v>9</v>
      </c>
      <c r="N16" s="84">
        <f t="shared" ca="1" si="5"/>
        <v>18</v>
      </c>
      <c r="O16" s="84">
        <f t="shared" ca="1" si="5"/>
        <v>9</v>
      </c>
      <c r="P16" s="84">
        <f t="shared" ca="1" si="5"/>
        <v>0</v>
      </c>
      <c r="Q16" s="10"/>
      <c r="R16" s="10"/>
      <c r="S16" s="10"/>
      <c r="U16" s="8"/>
      <c r="V16" s="10"/>
    </row>
    <row r="17" spans="2:31" ht="13.5" hidden="1" customHeight="1" x14ac:dyDescent="0.2">
      <c r="B17" s="9"/>
      <c r="D17" s="39"/>
      <c r="E17" s="8">
        <f t="shared" si="6"/>
        <v>102</v>
      </c>
      <c r="F17" s="83" t="str">
        <f t="shared" ca="1" si="4"/>
        <v>110m H</v>
      </c>
      <c r="G17" s="66"/>
      <c r="H17" s="66"/>
      <c r="I17" s="84">
        <f t="shared" ca="1" si="5"/>
        <v>13</v>
      </c>
      <c r="J17" s="84">
        <f t="shared" ca="1" si="5"/>
        <v>10</v>
      </c>
      <c r="K17" s="84">
        <f t="shared" ca="1" si="5"/>
        <v>0</v>
      </c>
      <c r="L17" s="84">
        <f t="shared" ca="1" si="5"/>
        <v>0</v>
      </c>
      <c r="M17" s="84">
        <f t="shared" ca="1" si="5"/>
        <v>0</v>
      </c>
      <c r="N17" s="84">
        <f t="shared" ca="1" si="5"/>
        <v>0</v>
      </c>
      <c r="O17" s="84">
        <f t="shared" ca="1" si="5"/>
        <v>16</v>
      </c>
      <c r="P17" s="84">
        <f t="shared" ca="1" si="5"/>
        <v>0</v>
      </c>
      <c r="Q17" s="10"/>
      <c r="R17" s="10"/>
      <c r="S17" s="10"/>
      <c r="U17" s="8"/>
      <c r="V17" s="10"/>
    </row>
    <row r="18" spans="2:31" ht="13.5" hidden="1" customHeight="1" x14ac:dyDescent="0.2">
      <c r="B18" s="9"/>
      <c r="D18" s="39"/>
      <c r="E18" s="8">
        <f t="shared" si="6"/>
        <v>126</v>
      </c>
      <c r="F18" s="83" t="str">
        <f t="shared" ca="1" si="4"/>
        <v>400m H</v>
      </c>
      <c r="G18" s="66"/>
      <c r="H18" s="66"/>
      <c r="I18" s="84">
        <f t="shared" ca="1" si="5"/>
        <v>12</v>
      </c>
      <c r="J18" s="84">
        <f t="shared" ca="1" si="5"/>
        <v>10</v>
      </c>
      <c r="K18" s="84">
        <f t="shared" ca="1" si="5"/>
        <v>13</v>
      </c>
      <c r="L18" s="84">
        <f t="shared" ca="1" si="5"/>
        <v>6</v>
      </c>
      <c r="M18" s="84">
        <f t="shared" ca="1" si="5"/>
        <v>0</v>
      </c>
      <c r="N18" s="84">
        <f t="shared" ca="1" si="5"/>
        <v>0</v>
      </c>
      <c r="O18" s="84">
        <f t="shared" ca="1" si="5"/>
        <v>18</v>
      </c>
      <c r="P18" s="84">
        <f t="shared" ca="1" si="5"/>
        <v>0</v>
      </c>
      <c r="Q18" s="10"/>
      <c r="R18" s="10"/>
      <c r="S18" s="10"/>
      <c r="U18" s="8"/>
      <c r="V18" s="10"/>
    </row>
    <row r="19" spans="2:31" ht="13.5" hidden="1" customHeight="1" x14ac:dyDescent="0.2">
      <c r="B19" s="9"/>
      <c r="D19" s="39"/>
      <c r="E19" s="8">
        <f t="shared" si="6"/>
        <v>150</v>
      </c>
      <c r="F19" s="83" t="str">
        <f t="shared" ca="1" si="4"/>
        <v xml:space="preserve"> </v>
      </c>
      <c r="G19" s="66"/>
      <c r="H19" s="66"/>
      <c r="I19" s="84">
        <f t="shared" ca="1" si="5"/>
        <v>0</v>
      </c>
      <c r="J19" s="84">
        <f t="shared" ca="1" si="5"/>
        <v>0</v>
      </c>
      <c r="K19" s="84">
        <f t="shared" ca="1" si="5"/>
        <v>0</v>
      </c>
      <c r="L19" s="84">
        <f t="shared" ca="1" si="5"/>
        <v>0</v>
      </c>
      <c r="M19" s="84">
        <f t="shared" ca="1" si="5"/>
        <v>0</v>
      </c>
      <c r="N19" s="84">
        <f t="shared" ca="1" si="5"/>
        <v>0</v>
      </c>
      <c r="O19" s="84">
        <f t="shared" ca="1" si="5"/>
        <v>0</v>
      </c>
      <c r="P19" s="84">
        <f t="shared" ca="1" si="5"/>
        <v>0</v>
      </c>
      <c r="Q19" s="10"/>
      <c r="R19" s="10"/>
      <c r="S19" s="10"/>
      <c r="U19" s="8"/>
      <c r="V19" s="10"/>
    </row>
    <row r="20" spans="2:31" ht="13.5" hidden="1" customHeight="1" x14ac:dyDescent="0.2">
      <c r="B20" s="9"/>
      <c r="D20" s="39"/>
      <c r="E20" s="8">
        <f t="shared" si="6"/>
        <v>174</v>
      </c>
      <c r="F20" s="83" t="str">
        <f t="shared" ca="1" si="4"/>
        <v xml:space="preserve"> </v>
      </c>
      <c r="G20" s="66"/>
      <c r="H20" s="66"/>
      <c r="I20" s="84">
        <f t="shared" ca="1" si="5"/>
        <v>0</v>
      </c>
      <c r="J20" s="84">
        <f t="shared" ca="1" si="5"/>
        <v>0</v>
      </c>
      <c r="K20" s="84">
        <f t="shared" ca="1" si="5"/>
        <v>0</v>
      </c>
      <c r="L20" s="84">
        <f t="shared" ca="1" si="5"/>
        <v>0</v>
      </c>
      <c r="M20" s="84">
        <f t="shared" ca="1" si="5"/>
        <v>0</v>
      </c>
      <c r="N20" s="84">
        <f t="shared" ca="1" si="5"/>
        <v>0</v>
      </c>
      <c r="O20" s="84">
        <f t="shared" ca="1" si="5"/>
        <v>0</v>
      </c>
      <c r="P20" s="84">
        <f t="shared" ca="1" si="5"/>
        <v>0</v>
      </c>
      <c r="Q20" s="10"/>
      <c r="R20" s="10"/>
      <c r="S20" s="10"/>
      <c r="U20" s="8"/>
      <c r="V20" s="10"/>
    </row>
    <row r="21" spans="2:31" ht="13.5" hidden="1" customHeight="1" x14ac:dyDescent="0.2">
      <c r="B21" s="9"/>
      <c r="D21" s="39"/>
      <c r="E21" s="8">
        <f t="shared" si="6"/>
        <v>198</v>
      </c>
      <c r="F21" s="83" t="str">
        <f t="shared" ca="1" si="4"/>
        <v xml:space="preserve"> </v>
      </c>
      <c r="G21" s="85"/>
      <c r="H21" s="85"/>
      <c r="I21" s="84">
        <f t="shared" ca="1" si="5"/>
        <v>0</v>
      </c>
      <c r="J21" s="84">
        <f t="shared" ca="1" si="5"/>
        <v>0</v>
      </c>
      <c r="K21" s="84">
        <f t="shared" ca="1" si="5"/>
        <v>0</v>
      </c>
      <c r="L21" s="84">
        <f t="shared" ca="1" si="5"/>
        <v>0</v>
      </c>
      <c r="M21" s="84">
        <f t="shared" ca="1" si="5"/>
        <v>0</v>
      </c>
      <c r="N21" s="84">
        <f t="shared" ca="1" si="5"/>
        <v>0</v>
      </c>
      <c r="O21" s="84">
        <f t="shared" ca="1" si="5"/>
        <v>0</v>
      </c>
      <c r="P21" s="84">
        <f t="shared" ca="1" si="5"/>
        <v>0</v>
      </c>
      <c r="Q21" s="10"/>
      <c r="R21" s="10"/>
      <c r="S21" s="10"/>
      <c r="U21" s="8"/>
      <c r="V21" s="10"/>
    </row>
    <row r="22" spans="2:31" ht="13.5" hidden="1" customHeight="1" x14ac:dyDescent="0.2">
      <c r="B22" s="9"/>
      <c r="D22" s="39"/>
      <c r="E22" s="8"/>
      <c r="F22" s="65"/>
      <c r="G22" s="65"/>
      <c r="H22" s="65"/>
      <c r="I22" s="15">
        <f t="shared" ref="I22:P22" ca="1" si="7">SUM(I14:I21)</f>
        <v>57</v>
      </c>
      <c r="J22" s="15">
        <f t="shared" ca="1" si="7"/>
        <v>56</v>
      </c>
      <c r="K22" s="15">
        <f t="shared" ca="1" si="7"/>
        <v>26</v>
      </c>
      <c r="L22" s="15">
        <f t="shared" ca="1" si="7"/>
        <v>33</v>
      </c>
      <c r="M22" s="15">
        <f t="shared" ca="1" si="7"/>
        <v>45</v>
      </c>
      <c r="N22" s="15">
        <f t="shared" ca="1" si="7"/>
        <v>32</v>
      </c>
      <c r="O22" s="15">
        <f t="shared" ca="1" si="7"/>
        <v>65</v>
      </c>
      <c r="P22" s="15">
        <f t="shared" ca="1" si="7"/>
        <v>0</v>
      </c>
      <c r="Q22" s="10"/>
      <c r="R22" s="10"/>
      <c r="S22" s="10"/>
      <c r="U22" s="8"/>
      <c r="V22" s="10"/>
    </row>
    <row r="23" spans="2:31" ht="13.5" hidden="1" customHeight="1" x14ac:dyDescent="0.2">
      <c r="B23" s="9"/>
      <c r="D23" s="39"/>
      <c r="E23" s="8"/>
      <c r="F23" s="65"/>
      <c r="G23" s="65"/>
      <c r="H23" s="65"/>
      <c r="I23" s="65" t="s">
        <v>86</v>
      </c>
      <c r="J23" s="2" t="s">
        <v>87</v>
      </c>
      <c r="K23" s="2" t="s">
        <v>88</v>
      </c>
      <c r="L23" s="2" t="s">
        <v>89</v>
      </c>
      <c r="M23" s="2" t="s">
        <v>90</v>
      </c>
      <c r="N23" s="65" t="s">
        <v>91</v>
      </c>
      <c r="O23" s="65" t="s">
        <v>92</v>
      </c>
      <c r="P23" s="65" t="s">
        <v>93</v>
      </c>
      <c r="Q23" s="10"/>
      <c r="R23" s="10"/>
      <c r="S23" s="10"/>
      <c r="U23" s="8"/>
      <c r="V23" s="10"/>
    </row>
    <row r="24" spans="2:31" ht="13.5" hidden="1" customHeight="1" x14ac:dyDescent="0.2">
      <c r="B24" s="9"/>
      <c r="F24" s="422" t="s">
        <v>79</v>
      </c>
      <c r="G24" s="422"/>
      <c r="H24" s="422"/>
      <c r="I24" s="69">
        <f>Admin!B12</f>
        <v>1</v>
      </c>
      <c r="J24" s="69">
        <f>Admin!B13</f>
        <v>2</v>
      </c>
      <c r="K24" s="69">
        <f>Admin!B14</f>
        <v>3</v>
      </c>
      <c r="L24" s="69">
        <f>Admin!B15</f>
        <v>4</v>
      </c>
      <c r="M24" s="69">
        <f>Admin!B16</f>
        <v>5</v>
      </c>
      <c r="N24" s="69">
        <f>Admin!B17</f>
        <v>6</v>
      </c>
      <c r="O24" s="69">
        <f>Admin!B18</f>
        <v>7</v>
      </c>
      <c r="P24" s="69" t="str">
        <f>Admin!B19</f>
        <v>.NULL.</v>
      </c>
      <c r="Q24" s="69">
        <f>Admin!C12</f>
        <v>11</v>
      </c>
      <c r="R24" s="69">
        <f>Admin!C13</f>
        <v>22</v>
      </c>
      <c r="S24" s="69">
        <f>Admin!C14</f>
        <v>33</v>
      </c>
      <c r="T24" s="69">
        <f>Admin!C15</f>
        <v>44</v>
      </c>
      <c r="U24" s="69">
        <f>Admin!C16</f>
        <v>55</v>
      </c>
      <c r="V24" s="69">
        <f>Admin!C17</f>
        <v>66</v>
      </c>
      <c r="W24" s="69">
        <f>Admin!C18</f>
        <v>77</v>
      </c>
      <c r="X24" s="69" t="str">
        <f>Admin!C19</f>
        <v>.NULL.</v>
      </c>
    </row>
    <row r="25" spans="2:31" ht="13.5" hidden="1" customHeight="1" x14ac:dyDescent="0.2">
      <c r="B25" s="9"/>
      <c r="F25" s="422" t="s">
        <v>80</v>
      </c>
      <c r="G25" s="422"/>
      <c r="H25" s="422"/>
      <c r="I25" s="2">
        <v>1</v>
      </c>
      <c r="J25" s="2">
        <v>2</v>
      </c>
      <c r="K25" s="2">
        <v>3</v>
      </c>
      <c r="L25" s="2">
        <v>4</v>
      </c>
      <c r="M25" s="2">
        <v>5</v>
      </c>
      <c r="N25" s="2">
        <v>6</v>
      </c>
      <c r="O25" s="2">
        <v>7</v>
      </c>
      <c r="P25" s="2">
        <v>8</v>
      </c>
      <c r="Q25" s="2">
        <f t="shared" ref="Q25:X25" si="8">I24</f>
        <v>1</v>
      </c>
      <c r="R25" s="2">
        <f t="shared" si="8"/>
        <v>2</v>
      </c>
      <c r="S25" s="2">
        <f t="shared" si="8"/>
        <v>3</v>
      </c>
      <c r="T25" s="2">
        <f t="shared" si="8"/>
        <v>4</v>
      </c>
      <c r="U25" s="2">
        <f t="shared" si="8"/>
        <v>5</v>
      </c>
      <c r="V25" s="2">
        <f t="shared" si="8"/>
        <v>6</v>
      </c>
      <c r="W25" s="2">
        <f t="shared" si="8"/>
        <v>7</v>
      </c>
      <c r="X25" s="2" t="str">
        <f t="shared" si="8"/>
        <v>.NULL.</v>
      </c>
    </row>
    <row r="26" spans="2:31" ht="13.5" hidden="1" customHeight="1" x14ac:dyDescent="0.2">
      <c r="B26" s="9"/>
      <c r="D26" s="39"/>
      <c r="E26" s="8"/>
      <c r="F26" s="10"/>
      <c r="G26" s="26"/>
      <c r="H26" s="26"/>
      <c r="I26" s="82">
        <f t="shared" ref="I26:P26" ca="1" si="9">SUM(I4:I11)</f>
        <v>57</v>
      </c>
      <c r="J26" s="82">
        <f t="shared" ca="1" si="9"/>
        <v>56</v>
      </c>
      <c r="K26" s="82">
        <f t="shared" ca="1" si="9"/>
        <v>26</v>
      </c>
      <c r="L26" s="82">
        <f t="shared" ca="1" si="9"/>
        <v>33</v>
      </c>
      <c r="M26" s="82">
        <f t="shared" ca="1" si="9"/>
        <v>45</v>
      </c>
      <c r="N26" s="82">
        <f t="shared" ca="1" si="9"/>
        <v>32</v>
      </c>
      <c r="O26" s="82">
        <f t="shared" ca="1" si="9"/>
        <v>65</v>
      </c>
      <c r="P26" s="82">
        <f t="shared" ca="1" si="9"/>
        <v>0</v>
      </c>
      <c r="Q26" s="10"/>
      <c r="R26" s="10"/>
      <c r="S26" s="10"/>
      <c r="U26" s="8"/>
      <c r="V26" s="10"/>
    </row>
    <row r="27" spans="2:31" ht="13.5" customHeight="1" x14ac:dyDescent="0.2">
      <c r="E27" s="8"/>
      <c r="F27" s="26"/>
      <c r="G27" s="26"/>
      <c r="H27" s="26"/>
      <c r="I27" s="8"/>
      <c r="J27" s="10"/>
      <c r="K27" s="10"/>
      <c r="L27" s="10"/>
      <c r="M27" s="10"/>
      <c r="N27" s="10"/>
      <c r="O27" s="10"/>
      <c r="P27" s="10"/>
      <c r="Q27" s="10"/>
      <c r="R27" s="10"/>
      <c r="S27" s="10"/>
      <c r="U27" s="8"/>
      <c r="V27" s="10"/>
    </row>
    <row r="28" spans="2:31" s="2" customFormat="1" ht="13.5" customHeight="1" x14ac:dyDescent="0.2">
      <c r="B28" s="32" t="str">
        <f ca="1">S30 &amp; " " &amp; S32 &amp; " string  (" &amp; S$3 &amp;")"</f>
        <v>100m A string  (Men)</v>
      </c>
      <c r="D28" s="87" t="s">
        <v>94</v>
      </c>
      <c r="E28" s="390"/>
      <c r="F28" s="29" t="s">
        <v>72</v>
      </c>
      <c r="H28" s="47"/>
      <c r="I28" s="29"/>
    </row>
    <row r="29" spans="2:31" ht="13.5" customHeight="1" x14ac:dyDescent="0.2">
      <c r="B29" s="315" t="s">
        <v>26</v>
      </c>
      <c r="C29" s="70" t="s">
        <v>23</v>
      </c>
      <c r="D29" s="70" t="s">
        <v>70</v>
      </c>
      <c r="E29" s="316" t="s">
        <v>24</v>
      </c>
      <c r="F29" s="317" t="s">
        <v>27</v>
      </c>
      <c r="G29" s="48"/>
      <c r="H29" s="48"/>
      <c r="I29" s="70" t="str">
        <f t="shared" ref="I29:P29" si="10">I$3</f>
        <v>Bromsgrove &amp; Redditch AC</v>
      </c>
      <c r="J29" s="70" t="str">
        <f t="shared" si="10"/>
        <v>Burton AC</v>
      </c>
      <c r="K29" s="70" t="str">
        <f t="shared" si="10"/>
        <v>Kidderminster &amp; Stourport AC</v>
      </c>
      <c r="L29" s="70" t="str">
        <f t="shared" si="10"/>
        <v>Newport Harriers</v>
      </c>
      <c r="M29" s="70" t="str">
        <f t="shared" si="10"/>
        <v>Royal Sutton Coldfield</v>
      </c>
      <c r="N29" s="70" t="str">
        <f t="shared" si="10"/>
        <v>Solihull &amp; Small Heath AC</v>
      </c>
      <c r="O29" s="383" t="str">
        <f t="shared" si="10"/>
        <v>Stratford on Avon AC</v>
      </c>
      <c r="P29" s="383" t="str">
        <f t="shared" si="10"/>
        <v>Team8</v>
      </c>
      <c r="S29" s="40">
        <v>37</v>
      </c>
      <c r="T29" s="41"/>
      <c r="U29" s="42" t="s">
        <v>81</v>
      </c>
      <c r="V29" s="41"/>
      <c r="W29" s="42"/>
      <c r="X29" s="42" t="s">
        <v>82</v>
      </c>
      <c r="Y29" s="41" t="s">
        <v>83</v>
      </c>
      <c r="Z29" s="1" t="s">
        <v>84</v>
      </c>
    </row>
    <row r="30" spans="2:31" ht="13.5" customHeight="1" x14ac:dyDescent="0.2">
      <c r="B30" s="222">
        <v>1</v>
      </c>
      <c r="C30" s="223" t="str">
        <f t="shared" ref="C30:C37" ca="1" si="11">IF(ISNA(V30),"",V30)</f>
        <v>Kane Howitt</v>
      </c>
      <c r="D30" s="223" t="str">
        <f t="shared" ref="D30:D37" si="12">IF(ISNA(Y30),"",Y30)</f>
        <v>Royal Sutton Coldfield</v>
      </c>
      <c r="E30" s="224">
        <v>5</v>
      </c>
      <c r="F30" s="225" t="s">
        <v>2085</v>
      </c>
      <c r="G30" s="49"/>
      <c r="H30" s="49"/>
      <c r="I30" s="55" t="str">
        <f t="shared" ref="I30:P37" si="13">IF($Z30=I$3,$T30,"")</f>
        <v/>
      </c>
      <c r="J30" s="56" t="str">
        <f t="shared" si="13"/>
        <v/>
      </c>
      <c r="K30" s="56" t="str">
        <f t="shared" si="13"/>
        <v/>
      </c>
      <c r="L30" s="56" t="str">
        <f t="shared" si="13"/>
        <v/>
      </c>
      <c r="M30" s="56">
        <f t="shared" ca="1" si="13"/>
        <v>10</v>
      </c>
      <c r="N30" s="56" t="str">
        <f t="shared" si="13"/>
        <v/>
      </c>
      <c r="O30" s="57" t="str">
        <f t="shared" si="13"/>
        <v/>
      </c>
      <c r="P30" s="144" t="str">
        <f t="shared" si="13"/>
        <v/>
      </c>
      <c r="Q30" s="2"/>
      <c r="R30" s="2"/>
      <c r="S30" s="42" t="str">
        <f ca="1">VLOOKUP(S29,INDIRECT($S$5),2,FALSE)</f>
        <v>100m</v>
      </c>
      <c r="T30" s="42">
        <f t="shared" ref="T30:T37" ca="1" si="14">IF(X30&gt;1,"Error",U30)</f>
        <v>10</v>
      </c>
      <c r="U30" s="42">
        <f t="shared" ref="U30:U37" ca="1" si="15">IF(AND(E30&lt;&gt;"",LEFT(F30,1)="d"),0,INDIRECT(AB30))</f>
        <v>10</v>
      </c>
      <c r="V30" s="41" t="str">
        <f t="shared" ref="V30:V37" ca="1" si="16">HLOOKUP(E30,INDIRECT($S$4),INDIRECT(AD30),FALSE)</f>
        <v>Kane Howitt</v>
      </c>
      <c r="W30" s="42" t="str">
        <f t="shared" ref="W30:W37" si="17">CONCATENATE("=",AA30)</f>
        <v>=5</v>
      </c>
      <c r="X30" s="42">
        <f t="shared" ref="X30:X37" ca="1" si="18">COUNTIF(INDIRECT(AE30),W30)</f>
        <v>1</v>
      </c>
      <c r="Y30" s="35" t="str">
        <f t="shared" ref="Y30:Y37" si="19">VLOOKUP(E30,TeamID,2,FALSE)</f>
        <v>Royal Sutton Coldfield</v>
      </c>
      <c r="Z30" s="1" t="str">
        <f t="shared" ref="Z30:Z37" si="20">IF(ISNA(Y30),"",Y30)</f>
        <v>Royal Sutton Coldfield</v>
      </c>
      <c r="AA30" s="1">
        <f t="shared" ref="AA30:AA37" si="21">HLOOKUP(E30,$I$24:$X$25, 2, FALSE)</f>
        <v>5</v>
      </c>
      <c r="AB30" s="1" t="str">
        <f>IF(S32="A","Admin!B24","Admin!C24")</f>
        <v>Admin!B24</v>
      </c>
      <c r="AC30" s="79">
        <v>1</v>
      </c>
      <c r="AD30" s="2" t="str">
        <f t="shared" ref="AD30:AD37" si="22">"S" &amp; ROW(AB30)+AC30</f>
        <v>S31</v>
      </c>
      <c r="AE30" s="2" t="str">
        <f t="shared" ref="AE30:AE37" si="23">"AA$"&amp;ROW(AD30)+AC30-1&amp;":AA$"&amp;ROW(AD30)+AC30+6</f>
        <v>AA$30:AA$37</v>
      </c>
    </row>
    <row r="31" spans="2:31" ht="13.5" customHeight="1" x14ac:dyDescent="0.2">
      <c r="B31" s="34">
        <v>2</v>
      </c>
      <c r="C31" s="67" t="str">
        <f t="shared" ca="1" si="11"/>
        <v>Stewart Greenhalgh</v>
      </c>
      <c r="D31" s="67" t="str">
        <f t="shared" si="12"/>
        <v>Bromsgrove &amp; Redditch AC</v>
      </c>
      <c r="E31" s="36">
        <v>1</v>
      </c>
      <c r="F31" s="53" t="s">
        <v>2086</v>
      </c>
      <c r="G31" s="49"/>
      <c r="H31" s="49"/>
      <c r="I31" s="58">
        <f t="shared" ca="1" si="13"/>
        <v>8</v>
      </c>
      <c r="J31" s="59" t="str">
        <f t="shared" si="13"/>
        <v/>
      </c>
      <c r="K31" s="59" t="str">
        <f t="shared" si="13"/>
        <v/>
      </c>
      <c r="L31" s="59" t="str">
        <f t="shared" si="13"/>
        <v/>
      </c>
      <c r="M31" s="59" t="str">
        <f t="shared" si="13"/>
        <v/>
      </c>
      <c r="N31" s="59" t="str">
        <f t="shared" si="13"/>
        <v/>
      </c>
      <c r="O31" s="60" t="str">
        <f t="shared" si="13"/>
        <v/>
      </c>
      <c r="P31" s="149" t="str">
        <f t="shared" si="13"/>
        <v/>
      </c>
      <c r="Q31" s="2"/>
      <c r="R31" s="2"/>
      <c r="S31" s="42">
        <f>S29-$S$7</f>
        <v>5</v>
      </c>
      <c r="T31" s="42">
        <f ca="1">IF(X31&gt;1,"Error",U31)</f>
        <v>8</v>
      </c>
      <c r="U31" s="42">
        <f t="shared" ca="1" si="15"/>
        <v>8</v>
      </c>
      <c r="V31" s="41" t="str">
        <f t="shared" ca="1" si="16"/>
        <v>Stewart Greenhalgh</v>
      </c>
      <c r="W31" s="42" t="str">
        <f t="shared" si="17"/>
        <v>=1</v>
      </c>
      <c r="X31" s="42">
        <f t="shared" ca="1" si="18"/>
        <v>1</v>
      </c>
      <c r="Y31" s="35" t="str">
        <f t="shared" si="19"/>
        <v>Bromsgrove &amp; Redditch AC</v>
      </c>
      <c r="Z31" s="1" t="str">
        <f t="shared" si="20"/>
        <v>Bromsgrove &amp; Redditch AC</v>
      </c>
      <c r="AA31" s="1">
        <f t="shared" si="21"/>
        <v>1</v>
      </c>
      <c r="AB31" s="1" t="str">
        <f>IF(S32="A","Admin!B25","Admin!C25")</f>
        <v>Admin!B25</v>
      </c>
      <c r="AC31" s="79">
        <f t="shared" ref="AC31:AC37" si="24">AC30-1</f>
        <v>0</v>
      </c>
      <c r="AD31" s="2" t="str">
        <f t="shared" si="22"/>
        <v>S31</v>
      </c>
      <c r="AE31" s="2" t="str">
        <f t="shared" si="23"/>
        <v>AA$30:AA$37</v>
      </c>
    </row>
    <row r="32" spans="2:31" ht="13.5" customHeight="1" x14ac:dyDescent="0.2">
      <c r="B32" s="34">
        <v>3</v>
      </c>
      <c r="C32" s="67" t="str">
        <f t="shared" ca="1" si="11"/>
        <v>Harry Handsaker</v>
      </c>
      <c r="D32" s="67" t="str">
        <f t="shared" si="12"/>
        <v>Burton AC</v>
      </c>
      <c r="E32" s="36">
        <v>2</v>
      </c>
      <c r="F32" s="53" t="s">
        <v>2087</v>
      </c>
      <c r="G32" s="49"/>
      <c r="H32" s="49"/>
      <c r="I32" s="58" t="str">
        <f t="shared" si="13"/>
        <v/>
      </c>
      <c r="J32" s="59">
        <f t="shared" ca="1" si="13"/>
        <v>7</v>
      </c>
      <c r="K32" s="59" t="str">
        <f t="shared" si="13"/>
        <v/>
      </c>
      <c r="L32" s="59" t="str">
        <f t="shared" si="13"/>
        <v/>
      </c>
      <c r="M32" s="59" t="str">
        <f t="shared" si="13"/>
        <v/>
      </c>
      <c r="N32" s="59" t="str">
        <f t="shared" si="13"/>
        <v/>
      </c>
      <c r="O32" s="60" t="str">
        <f t="shared" si="13"/>
        <v/>
      </c>
      <c r="P32" s="149" t="str">
        <f t="shared" si="13"/>
        <v/>
      </c>
      <c r="Q32" s="2"/>
      <c r="R32" s="2"/>
      <c r="S32" s="81" t="s">
        <v>44</v>
      </c>
      <c r="T32" s="42">
        <f ca="1">IF(X32&gt;1,"Error",U32)</f>
        <v>7</v>
      </c>
      <c r="U32" s="42">
        <f t="shared" ca="1" si="15"/>
        <v>7</v>
      </c>
      <c r="V32" s="41" t="str">
        <f t="shared" ca="1" si="16"/>
        <v>Harry Handsaker</v>
      </c>
      <c r="W32" s="42" t="str">
        <f t="shared" si="17"/>
        <v>=2</v>
      </c>
      <c r="X32" s="42">
        <f t="shared" ca="1" si="18"/>
        <v>1</v>
      </c>
      <c r="Y32" s="35" t="str">
        <f t="shared" si="19"/>
        <v>Burton AC</v>
      </c>
      <c r="Z32" s="1" t="str">
        <f t="shared" si="20"/>
        <v>Burton AC</v>
      </c>
      <c r="AA32" s="1">
        <f t="shared" si="21"/>
        <v>2</v>
      </c>
      <c r="AB32" s="1" t="str">
        <f>IF(S32="A","Admin!B26","Admin!C26")</f>
        <v>Admin!B26</v>
      </c>
      <c r="AC32" s="79">
        <f t="shared" si="24"/>
        <v>-1</v>
      </c>
      <c r="AD32" s="2" t="str">
        <f t="shared" si="22"/>
        <v>S31</v>
      </c>
      <c r="AE32" s="2" t="str">
        <f t="shared" si="23"/>
        <v>AA$30:AA$37</v>
      </c>
    </row>
    <row r="33" spans="2:31" ht="13.5" customHeight="1" x14ac:dyDescent="0.2">
      <c r="B33" s="34">
        <v>4</v>
      </c>
      <c r="C33" s="67" t="str">
        <f t="shared" ca="1" si="11"/>
        <v>Kyle Arnold</v>
      </c>
      <c r="D33" s="67" t="str">
        <f t="shared" si="12"/>
        <v>Newport Harriers</v>
      </c>
      <c r="E33" s="36">
        <v>4</v>
      </c>
      <c r="F33" s="53" t="s">
        <v>2089</v>
      </c>
      <c r="G33" s="49"/>
      <c r="H33" s="49"/>
      <c r="I33" s="58" t="str">
        <f t="shared" si="13"/>
        <v/>
      </c>
      <c r="J33" s="59" t="str">
        <f t="shared" si="13"/>
        <v/>
      </c>
      <c r="K33" s="59" t="str">
        <f t="shared" si="13"/>
        <v/>
      </c>
      <c r="L33" s="59">
        <f t="shared" ca="1" si="13"/>
        <v>6</v>
      </c>
      <c r="M33" s="59" t="str">
        <f t="shared" si="13"/>
        <v/>
      </c>
      <c r="N33" s="59" t="str">
        <f t="shared" si="13"/>
        <v/>
      </c>
      <c r="O33" s="60" t="str">
        <f t="shared" si="13"/>
        <v/>
      </c>
      <c r="P33" s="149" t="str">
        <f t="shared" si="13"/>
        <v/>
      </c>
      <c r="Q33" s="2"/>
      <c r="R33" s="2"/>
      <c r="S33" s="80" t="s">
        <v>85</v>
      </c>
      <c r="T33" s="42">
        <f ca="1">IF(X33&gt;1,"Error",U33)</f>
        <v>6</v>
      </c>
      <c r="U33" s="42">
        <f t="shared" ca="1" si="15"/>
        <v>6</v>
      </c>
      <c r="V33" s="41" t="str">
        <f t="shared" ca="1" si="16"/>
        <v>Kyle Arnold</v>
      </c>
      <c r="W33" s="42" t="str">
        <f t="shared" si="17"/>
        <v>=4</v>
      </c>
      <c r="X33" s="42">
        <f t="shared" ca="1" si="18"/>
        <v>1</v>
      </c>
      <c r="Y33" s="35" t="str">
        <f t="shared" si="19"/>
        <v>Newport Harriers</v>
      </c>
      <c r="Z33" s="1" t="str">
        <f t="shared" si="20"/>
        <v>Newport Harriers</v>
      </c>
      <c r="AA33" s="1">
        <f t="shared" si="21"/>
        <v>4</v>
      </c>
      <c r="AB33" s="1" t="str">
        <f>IF(S32="A","Admin!B27","Admin!C27")</f>
        <v>Admin!B27</v>
      </c>
      <c r="AC33" s="79">
        <f t="shared" si="24"/>
        <v>-2</v>
      </c>
      <c r="AD33" s="2" t="str">
        <f t="shared" si="22"/>
        <v>S31</v>
      </c>
      <c r="AE33" s="2" t="str">
        <f t="shared" si="23"/>
        <v>AA$30:AA$37</v>
      </c>
    </row>
    <row r="34" spans="2:31" ht="13.5" customHeight="1" x14ac:dyDescent="0.2">
      <c r="B34" s="34">
        <v>5</v>
      </c>
      <c r="C34" s="67" t="str">
        <f t="shared" ca="1" si="11"/>
        <v>Dan Boyd</v>
      </c>
      <c r="D34" s="67" t="str">
        <f t="shared" si="12"/>
        <v>Stratford on Avon AC</v>
      </c>
      <c r="E34" s="36">
        <v>7</v>
      </c>
      <c r="F34" s="53" t="s">
        <v>2089</v>
      </c>
      <c r="G34" s="49"/>
      <c r="H34" s="49"/>
      <c r="I34" s="58" t="str">
        <f t="shared" si="13"/>
        <v/>
      </c>
      <c r="J34" s="59" t="str">
        <f t="shared" si="13"/>
        <v/>
      </c>
      <c r="K34" s="59" t="str">
        <f t="shared" si="13"/>
        <v/>
      </c>
      <c r="L34" s="59" t="str">
        <f t="shared" si="13"/>
        <v/>
      </c>
      <c r="M34" s="59" t="str">
        <f t="shared" si="13"/>
        <v/>
      </c>
      <c r="N34" s="59" t="str">
        <f t="shared" si="13"/>
        <v/>
      </c>
      <c r="O34" s="60">
        <f t="shared" ca="1" si="13"/>
        <v>5</v>
      </c>
      <c r="P34" s="149" t="str">
        <f t="shared" si="13"/>
        <v/>
      </c>
      <c r="Q34" s="2"/>
      <c r="R34" s="2"/>
      <c r="S34" s="42"/>
      <c r="T34" s="42">
        <f t="shared" ca="1" si="14"/>
        <v>5</v>
      </c>
      <c r="U34" s="42">
        <f t="shared" ca="1" si="15"/>
        <v>5</v>
      </c>
      <c r="V34" s="41" t="str">
        <f t="shared" ca="1" si="16"/>
        <v>Dan Boyd</v>
      </c>
      <c r="W34" s="42" t="str">
        <f t="shared" si="17"/>
        <v>=7</v>
      </c>
      <c r="X34" s="42">
        <f t="shared" ca="1" si="18"/>
        <v>1</v>
      </c>
      <c r="Y34" s="35" t="str">
        <f t="shared" si="19"/>
        <v>Stratford on Avon AC</v>
      </c>
      <c r="Z34" s="1" t="str">
        <f t="shared" si="20"/>
        <v>Stratford on Avon AC</v>
      </c>
      <c r="AA34" s="1">
        <f t="shared" si="21"/>
        <v>7</v>
      </c>
      <c r="AB34" s="1" t="str">
        <f>IF(S32="A","Admin!B28","Admin!C28")</f>
        <v>Admin!B28</v>
      </c>
      <c r="AC34" s="79">
        <f t="shared" si="24"/>
        <v>-3</v>
      </c>
      <c r="AD34" s="2" t="str">
        <f t="shared" si="22"/>
        <v>S31</v>
      </c>
      <c r="AE34" s="2" t="str">
        <f t="shared" si="23"/>
        <v>AA$30:AA$37</v>
      </c>
    </row>
    <row r="35" spans="2:31" ht="13.5" customHeight="1" x14ac:dyDescent="0.2">
      <c r="B35" s="34">
        <v>6</v>
      </c>
      <c r="C35" s="67" t="str">
        <f t="shared" ca="1" si="11"/>
        <v>Junaid Usman</v>
      </c>
      <c r="D35" s="67" t="str">
        <f t="shared" si="12"/>
        <v>Solihull &amp; Small Heath AC</v>
      </c>
      <c r="E35" s="36">
        <v>6</v>
      </c>
      <c r="F35" s="53" t="s">
        <v>2090</v>
      </c>
      <c r="G35" s="49"/>
      <c r="H35" s="49"/>
      <c r="I35" s="58" t="str">
        <f t="shared" si="13"/>
        <v/>
      </c>
      <c r="J35" s="59" t="str">
        <f t="shared" si="13"/>
        <v/>
      </c>
      <c r="K35" s="59" t="str">
        <f t="shared" si="13"/>
        <v/>
      </c>
      <c r="L35" s="59" t="str">
        <f t="shared" si="13"/>
        <v/>
      </c>
      <c r="M35" s="59" t="str">
        <f t="shared" si="13"/>
        <v/>
      </c>
      <c r="N35" s="59">
        <f t="shared" ca="1" si="13"/>
        <v>4</v>
      </c>
      <c r="O35" s="60" t="str">
        <f t="shared" si="13"/>
        <v/>
      </c>
      <c r="P35" s="149" t="str">
        <f t="shared" si="13"/>
        <v/>
      </c>
      <c r="Q35" s="2"/>
      <c r="R35" s="2"/>
      <c r="S35" s="42"/>
      <c r="T35" s="42">
        <f t="shared" ca="1" si="14"/>
        <v>4</v>
      </c>
      <c r="U35" s="42">
        <f t="shared" ca="1" si="15"/>
        <v>4</v>
      </c>
      <c r="V35" s="41" t="str">
        <f t="shared" ca="1" si="16"/>
        <v>Junaid Usman</v>
      </c>
      <c r="W35" s="42" t="str">
        <f t="shared" si="17"/>
        <v>=6</v>
      </c>
      <c r="X35" s="42">
        <f t="shared" ca="1" si="18"/>
        <v>1</v>
      </c>
      <c r="Y35" s="35" t="str">
        <f t="shared" si="19"/>
        <v>Solihull &amp; Small Heath AC</v>
      </c>
      <c r="Z35" s="1" t="str">
        <f t="shared" si="20"/>
        <v>Solihull &amp; Small Heath AC</v>
      </c>
      <c r="AA35" s="1">
        <f t="shared" si="21"/>
        <v>6</v>
      </c>
      <c r="AB35" s="1" t="str">
        <f>IF(S32="A","Admin!B29","Admin!C29")</f>
        <v>Admin!B29</v>
      </c>
      <c r="AC35" s="79">
        <f t="shared" si="24"/>
        <v>-4</v>
      </c>
      <c r="AD35" s="2" t="str">
        <f t="shared" si="22"/>
        <v>S31</v>
      </c>
      <c r="AE35" s="2" t="str">
        <f t="shared" si="23"/>
        <v>AA$30:AA$37</v>
      </c>
    </row>
    <row r="36" spans="2:31" ht="13.5" customHeight="1" x14ac:dyDescent="0.2">
      <c r="B36" s="37">
        <v>7</v>
      </c>
      <c r="C36" s="68" t="str">
        <f t="shared" ca="1" si="11"/>
        <v>Kieran Beech</v>
      </c>
      <c r="D36" s="68" t="str">
        <f t="shared" si="12"/>
        <v>Kidderminster &amp; Stourport AC</v>
      </c>
      <c r="E36" s="38">
        <v>3</v>
      </c>
      <c r="F36" s="54" t="s">
        <v>2091</v>
      </c>
      <c r="G36" s="49"/>
      <c r="H36" s="49"/>
      <c r="I36" s="61" t="str">
        <f t="shared" si="13"/>
        <v/>
      </c>
      <c r="J36" s="62" t="str">
        <f t="shared" si="13"/>
        <v/>
      </c>
      <c r="K36" s="62">
        <f t="shared" ca="1" si="13"/>
        <v>3</v>
      </c>
      <c r="L36" s="62" t="str">
        <f t="shared" si="13"/>
        <v/>
      </c>
      <c r="M36" s="62" t="str">
        <f t="shared" si="13"/>
        <v/>
      </c>
      <c r="N36" s="62" t="str">
        <f t="shared" si="13"/>
        <v/>
      </c>
      <c r="O36" s="63" t="str">
        <f t="shared" si="13"/>
        <v/>
      </c>
      <c r="P36" s="149" t="str">
        <f t="shared" si="13"/>
        <v/>
      </c>
      <c r="Q36" s="2"/>
      <c r="R36" s="2"/>
      <c r="S36" s="42"/>
      <c r="T36" s="42">
        <f t="shared" ca="1" si="14"/>
        <v>3</v>
      </c>
      <c r="U36" s="42">
        <f t="shared" ca="1" si="15"/>
        <v>3</v>
      </c>
      <c r="V36" s="41" t="str">
        <f t="shared" ca="1" si="16"/>
        <v>Kieran Beech</v>
      </c>
      <c r="W36" s="42" t="str">
        <f t="shared" si="17"/>
        <v>=3</v>
      </c>
      <c r="X36" s="42">
        <f t="shared" ca="1" si="18"/>
        <v>1</v>
      </c>
      <c r="Y36" s="35" t="str">
        <f t="shared" si="19"/>
        <v>Kidderminster &amp; Stourport AC</v>
      </c>
      <c r="Z36" s="1" t="str">
        <f t="shared" si="20"/>
        <v>Kidderminster &amp; Stourport AC</v>
      </c>
      <c r="AA36" s="1">
        <f t="shared" si="21"/>
        <v>3</v>
      </c>
      <c r="AB36" s="1" t="str">
        <f>IF(S32="A","Admin!B30","Admin!C30")</f>
        <v>Admin!B30</v>
      </c>
      <c r="AC36" s="79">
        <f t="shared" si="24"/>
        <v>-5</v>
      </c>
      <c r="AD36" s="2" t="str">
        <f t="shared" si="22"/>
        <v>S31</v>
      </c>
      <c r="AE36" s="2" t="str">
        <f t="shared" si="23"/>
        <v>AA$30:AA$37</v>
      </c>
    </row>
    <row r="37" spans="2:31" ht="13.5" hidden="1" customHeight="1" x14ac:dyDescent="0.2">
      <c r="B37" s="378">
        <v>8</v>
      </c>
      <c r="C37" s="379" t="str">
        <f t="shared" ca="1" si="11"/>
        <v/>
      </c>
      <c r="D37" s="379" t="str">
        <f t="shared" si="12"/>
        <v/>
      </c>
      <c r="E37" s="380"/>
      <c r="F37" s="381" t="s">
        <v>98</v>
      </c>
      <c r="G37" s="49"/>
      <c r="H37" s="49"/>
      <c r="I37" s="374" t="str">
        <f t="shared" si="13"/>
        <v/>
      </c>
      <c r="J37" s="382" t="str">
        <f t="shared" si="13"/>
        <v/>
      </c>
      <c r="K37" s="382" t="str">
        <f t="shared" si="13"/>
        <v/>
      </c>
      <c r="L37" s="382" t="str">
        <f t="shared" si="13"/>
        <v/>
      </c>
      <c r="M37" s="382" t="str">
        <f t="shared" si="13"/>
        <v/>
      </c>
      <c r="N37" s="382" t="str">
        <f t="shared" si="13"/>
        <v/>
      </c>
      <c r="O37" s="382" t="str">
        <f t="shared" si="13"/>
        <v/>
      </c>
      <c r="P37" s="63" t="str">
        <f t="shared" si="13"/>
        <v/>
      </c>
      <c r="Q37" s="2"/>
      <c r="R37" s="2"/>
      <c r="S37" s="42"/>
      <c r="T37" s="42">
        <f t="shared" ca="1" si="14"/>
        <v>0</v>
      </c>
      <c r="U37" s="42">
        <f t="shared" ca="1" si="15"/>
        <v>0</v>
      </c>
      <c r="V37" s="41" t="e">
        <f t="shared" ca="1" si="16"/>
        <v>#N/A</v>
      </c>
      <c r="W37" s="42" t="e">
        <f t="shared" si="17"/>
        <v>#N/A</v>
      </c>
      <c r="X37" s="42">
        <f t="shared" ca="1" si="18"/>
        <v>1</v>
      </c>
      <c r="Y37" s="35" t="e">
        <f t="shared" si="19"/>
        <v>#N/A</v>
      </c>
      <c r="Z37" s="1" t="str">
        <f t="shared" si="20"/>
        <v/>
      </c>
      <c r="AA37" s="1" t="e">
        <f t="shared" si="21"/>
        <v>#N/A</v>
      </c>
      <c r="AB37" s="1" t="str">
        <f>IF(S32="A","Admin!B31","Admin!C31")</f>
        <v>Admin!B31</v>
      </c>
      <c r="AC37" s="79">
        <f t="shared" si="24"/>
        <v>-6</v>
      </c>
      <c r="AD37" s="2" t="str">
        <f t="shared" si="22"/>
        <v>S31</v>
      </c>
      <c r="AE37" s="2" t="str">
        <f t="shared" si="23"/>
        <v>AA$30:AA$37</v>
      </c>
    </row>
    <row r="38" spans="2:31" ht="13.5" customHeight="1" x14ac:dyDescent="0.2">
      <c r="B38" s="50"/>
      <c r="C38" s="48"/>
      <c r="D38" s="48"/>
      <c r="E38" s="50"/>
      <c r="F38" s="49" t="s">
        <v>98</v>
      </c>
      <c r="G38" s="49"/>
      <c r="H38" s="49"/>
      <c r="I38" s="51"/>
      <c r="J38" s="51"/>
      <c r="K38" s="51"/>
      <c r="L38" s="51"/>
      <c r="M38" s="51"/>
      <c r="N38" s="51"/>
      <c r="O38" s="51"/>
      <c r="P38" s="51"/>
      <c r="Q38" s="2"/>
      <c r="R38" s="2"/>
      <c r="S38" s="42"/>
      <c r="T38" s="42"/>
      <c r="U38" s="41"/>
      <c r="V38" s="41"/>
      <c r="W38" s="42"/>
      <c r="X38" s="42"/>
      <c r="Y38" s="41"/>
    </row>
    <row r="39" spans="2:31" ht="13.5" customHeight="1" x14ac:dyDescent="0.2">
      <c r="B39" s="50"/>
      <c r="C39" s="48"/>
      <c r="D39" s="48"/>
      <c r="E39" s="50"/>
      <c r="F39" s="49"/>
      <c r="G39" s="49"/>
      <c r="H39" s="49"/>
      <c r="I39" s="51"/>
      <c r="J39" s="51"/>
      <c r="K39" s="51"/>
      <c r="L39" s="51"/>
      <c r="M39" s="51"/>
      <c r="N39" s="51"/>
      <c r="O39" s="51"/>
      <c r="P39" s="51"/>
      <c r="Q39" s="2"/>
      <c r="R39" s="2"/>
      <c r="S39" s="42"/>
      <c r="T39" s="42"/>
      <c r="U39" s="41"/>
      <c r="V39" s="41"/>
      <c r="W39" s="42"/>
      <c r="X39" s="42"/>
      <c r="Y39" s="41"/>
    </row>
    <row r="40" spans="2:31" s="2" customFormat="1" ht="13.5" customHeight="1" x14ac:dyDescent="0.2">
      <c r="B40" s="32" t="str">
        <f ca="1">S42 &amp; " " &amp; S44 &amp; " string  (" &amp; S$3 &amp;")"</f>
        <v>100m B string  (Men)</v>
      </c>
      <c r="D40" s="87" t="s">
        <v>94</v>
      </c>
      <c r="E40" s="390"/>
      <c r="F40" s="29" t="s">
        <v>72</v>
      </c>
      <c r="H40" s="47"/>
      <c r="I40" s="29"/>
    </row>
    <row r="41" spans="2:31" ht="13.5" customHeight="1" x14ac:dyDescent="0.2">
      <c r="B41" s="315" t="s">
        <v>26</v>
      </c>
      <c r="C41" s="70" t="s">
        <v>23</v>
      </c>
      <c r="D41" s="70" t="s">
        <v>70</v>
      </c>
      <c r="E41" s="316" t="s">
        <v>24</v>
      </c>
      <c r="F41" s="317" t="s">
        <v>27</v>
      </c>
      <c r="G41" s="48"/>
      <c r="H41" s="48"/>
      <c r="I41" s="70" t="str">
        <f t="shared" ref="I41:P41" si="25">I$3</f>
        <v>Bromsgrove &amp; Redditch AC</v>
      </c>
      <c r="J41" s="70" t="str">
        <f t="shared" si="25"/>
        <v>Burton AC</v>
      </c>
      <c r="K41" s="70" t="str">
        <f t="shared" si="25"/>
        <v>Kidderminster &amp; Stourport AC</v>
      </c>
      <c r="L41" s="70" t="str">
        <f t="shared" si="25"/>
        <v>Newport Harriers</v>
      </c>
      <c r="M41" s="70" t="str">
        <f t="shared" si="25"/>
        <v>Royal Sutton Coldfield</v>
      </c>
      <c r="N41" s="70" t="str">
        <f t="shared" si="25"/>
        <v>Solihull &amp; Small Heath AC</v>
      </c>
      <c r="O41" s="383" t="str">
        <f t="shared" si="25"/>
        <v>Stratford on Avon AC</v>
      </c>
      <c r="P41" s="383" t="str">
        <f t="shared" si="25"/>
        <v>Team8</v>
      </c>
      <c r="S41" s="40">
        <v>37</v>
      </c>
      <c r="T41" s="41"/>
      <c r="U41" s="42" t="s">
        <v>81</v>
      </c>
      <c r="V41" s="41"/>
      <c r="W41" s="42"/>
      <c r="X41" s="42" t="s">
        <v>82</v>
      </c>
      <c r="Y41" s="41" t="s">
        <v>83</v>
      </c>
      <c r="Z41" s="1" t="s">
        <v>84</v>
      </c>
    </row>
    <row r="42" spans="2:31" ht="13.5" customHeight="1" x14ac:dyDescent="0.2">
      <c r="B42" s="222">
        <v>1</v>
      </c>
      <c r="C42" s="223" t="str">
        <f t="shared" ref="C42:C49" ca="1" si="26">IF(ISNA(V42),"",V42)</f>
        <v>Nicholas Pryce</v>
      </c>
      <c r="D42" s="223" t="str">
        <f t="shared" ref="D42:D49" si="27">IF(ISNA(Y42),"",Y42)</f>
        <v>Royal Sutton Coldfield</v>
      </c>
      <c r="E42" s="224">
        <v>55</v>
      </c>
      <c r="F42" s="225" t="s">
        <v>2092</v>
      </c>
      <c r="G42" s="49"/>
      <c r="H42" s="49"/>
      <c r="I42" s="55" t="str">
        <f t="shared" ref="I42:P49" si="28">IF($Z42=I$3,$T42,"")</f>
        <v/>
      </c>
      <c r="J42" s="56" t="str">
        <f t="shared" si="28"/>
        <v/>
      </c>
      <c r="K42" s="56" t="str">
        <f t="shared" si="28"/>
        <v/>
      </c>
      <c r="L42" s="56" t="str">
        <f t="shared" si="28"/>
        <v/>
      </c>
      <c r="M42" s="56">
        <f t="shared" ca="1" si="28"/>
        <v>8</v>
      </c>
      <c r="N42" s="56" t="str">
        <f t="shared" si="28"/>
        <v/>
      </c>
      <c r="O42" s="57" t="str">
        <f t="shared" si="28"/>
        <v/>
      </c>
      <c r="P42" s="144" t="str">
        <f t="shared" si="28"/>
        <v/>
      </c>
      <c r="Q42" s="2"/>
      <c r="R42" s="2"/>
      <c r="S42" s="42" t="str">
        <f ca="1">VLOOKUP(S41,INDIRECT($S$5),2,FALSE)</f>
        <v>100m</v>
      </c>
      <c r="T42" s="42">
        <f t="shared" ref="T42:T49" ca="1" si="29">IF(X42&gt;1,"Error",U42)</f>
        <v>8</v>
      </c>
      <c r="U42" s="42">
        <f t="shared" ref="U42:U49" ca="1" si="30">IF(AND(E42&lt;&gt;"",LEFT(F42,1)="d"),0,INDIRECT(AB42))</f>
        <v>8</v>
      </c>
      <c r="V42" s="41" t="str">
        <f t="shared" ref="V42:V49" ca="1" si="31">HLOOKUP(E42,INDIRECT($S$4),INDIRECT(AD42),FALSE)</f>
        <v>Nicholas Pryce</v>
      </c>
      <c r="W42" s="42" t="str">
        <f t="shared" ref="W42:W49" si="32">CONCATENATE("=",AA42)</f>
        <v>=5</v>
      </c>
      <c r="X42" s="42">
        <f t="shared" ref="X42:X49" ca="1" si="33">COUNTIF(INDIRECT(AE42),W42)</f>
        <v>1</v>
      </c>
      <c r="Y42" s="35" t="str">
        <f t="shared" ref="Y42:Y49" si="34">VLOOKUP(E42,TeamID,2,FALSE)</f>
        <v>Royal Sutton Coldfield</v>
      </c>
      <c r="Z42" s="1" t="str">
        <f t="shared" ref="Z42:Z49" si="35">IF(ISNA(Y42),"",Y42)</f>
        <v>Royal Sutton Coldfield</v>
      </c>
      <c r="AA42" s="1">
        <f t="shared" ref="AA42:AA49" si="36">HLOOKUP(E42,$I$24:$X$25, 2, FALSE)</f>
        <v>5</v>
      </c>
      <c r="AB42" s="1" t="str">
        <f>IF(S44="A","Admin!B24","Admin!C24")</f>
        <v>Admin!C24</v>
      </c>
      <c r="AC42" s="79">
        <v>1</v>
      </c>
      <c r="AD42" s="2" t="str">
        <f t="shared" ref="AD42:AD49" si="37">"S" &amp; ROW(AB42)+AC42</f>
        <v>S43</v>
      </c>
      <c r="AE42" s="2" t="str">
        <f t="shared" ref="AE42:AE49" si="38">"AA$"&amp;ROW(AD42)+AC42-1&amp;":AA$"&amp;ROW(AD42)+AC42+6</f>
        <v>AA$42:AA$49</v>
      </c>
    </row>
    <row r="43" spans="2:31" ht="13.5" customHeight="1" x14ac:dyDescent="0.2">
      <c r="B43" s="34">
        <v>2</v>
      </c>
      <c r="C43" s="67" t="str">
        <f t="shared" ca="1" si="26"/>
        <v>Oliver Cresswell</v>
      </c>
      <c r="D43" s="67" t="str">
        <f t="shared" si="27"/>
        <v>Stratford on Avon AC</v>
      </c>
      <c r="E43" s="36">
        <v>77</v>
      </c>
      <c r="F43" s="53" t="s">
        <v>2086</v>
      </c>
      <c r="G43" s="49"/>
      <c r="H43" s="49"/>
      <c r="I43" s="58" t="str">
        <f t="shared" si="28"/>
        <v/>
      </c>
      <c r="J43" s="59" t="str">
        <f t="shared" si="28"/>
        <v/>
      </c>
      <c r="K43" s="59" t="str">
        <f t="shared" si="28"/>
        <v/>
      </c>
      <c r="L43" s="59" t="str">
        <f t="shared" si="28"/>
        <v/>
      </c>
      <c r="M43" s="59" t="str">
        <f t="shared" si="28"/>
        <v/>
      </c>
      <c r="N43" s="59" t="str">
        <f t="shared" si="28"/>
        <v/>
      </c>
      <c r="O43" s="60">
        <f t="shared" ca="1" si="28"/>
        <v>6</v>
      </c>
      <c r="P43" s="149" t="str">
        <f t="shared" si="28"/>
        <v/>
      </c>
      <c r="Q43" s="2"/>
      <c r="R43" s="2"/>
      <c r="S43" s="42">
        <f>S41-$S$7</f>
        <v>5</v>
      </c>
      <c r="T43" s="42">
        <f ca="1">IF(X43&gt;1,"Error",U43)</f>
        <v>6</v>
      </c>
      <c r="U43" s="42">
        <f t="shared" ca="1" si="30"/>
        <v>6</v>
      </c>
      <c r="V43" s="41" t="str">
        <f t="shared" ca="1" si="31"/>
        <v>Oliver Cresswell</v>
      </c>
      <c r="W43" s="42" t="str">
        <f t="shared" si="32"/>
        <v>=7</v>
      </c>
      <c r="X43" s="42">
        <f t="shared" ca="1" si="33"/>
        <v>1</v>
      </c>
      <c r="Y43" s="35" t="str">
        <f t="shared" si="34"/>
        <v>Stratford on Avon AC</v>
      </c>
      <c r="Z43" s="1" t="str">
        <f t="shared" si="35"/>
        <v>Stratford on Avon AC</v>
      </c>
      <c r="AA43" s="1">
        <f t="shared" si="36"/>
        <v>7</v>
      </c>
      <c r="AB43" s="1" t="str">
        <f>IF(S44="A","Admin!B25","Admin!C25")</f>
        <v>Admin!C25</v>
      </c>
      <c r="AC43" s="79">
        <f t="shared" ref="AC43:AC49" si="39">AC42-1</f>
        <v>0</v>
      </c>
      <c r="AD43" s="2" t="str">
        <f t="shared" si="37"/>
        <v>S43</v>
      </c>
      <c r="AE43" s="2" t="str">
        <f t="shared" si="38"/>
        <v>AA$42:AA$49</v>
      </c>
    </row>
    <row r="44" spans="2:31" ht="13.5" customHeight="1" x14ac:dyDescent="0.2">
      <c r="B44" s="34">
        <v>3</v>
      </c>
      <c r="C44" s="67" t="str">
        <f t="shared" ca="1" si="26"/>
        <v>Hamaad Hussain</v>
      </c>
      <c r="D44" s="67" t="str">
        <f t="shared" si="27"/>
        <v>Burton AC</v>
      </c>
      <c r="E44" s="36">
        <v>22</v>
      </c>
      <c r="F44" s="53" t="s">
        <v>2093</v>
      </c>
      <c r="G44" s="49"/>
      <c r="H44" s="49"/>
      <c r="I44" s="58" t="str">
        <f t="shared" si="28"/>
        <v/>
      </c>
      <c r="J44" s="59">
        <f t="shared" ca="1" si="28"/>
        <v>5</v>
      </c>
      <c r="K44" s="59" t="str">
        <f t="shared" si="28"/>
        <v/>
      </c>
      <c r="L44" s="59" t="str">
        <f t="shared" si="28"/>
        <v/>
      </c>
      <c r="M44" s="59" t="str">
        <f t="shared" si="28"/>
        <v/>
      </c>
      <c r="N44" s="59" t="str">
        <f t="shared" si="28"/>
        <v/>
      </c>
      <c r="O44" s="60" t="str">
        <f t="shared" si="28"/>
        <v/>
      </c>
      <c r="P44" s="149" t="str">
        <f t="shared" si="28"/>
        <v/>
      </c>
      <c r="Q44" s="2"/>
      <c r="R44" s="2"/>
      <c r="S44" s="81" t="s">
        <v>45</v>
      </c>
      <c r="T44" s="42">
        <f ca="1">IF(X44&gt;1,"Error",U44)</f>
        <v>5</v>
      </c>
      <c r="U44" s="42">
        <f t="shared" ca="1" si="30"/>
        <v>5</v>
      </c>
      <c r="V44" s="41" t="str">
        <f t="shared" ca="1" si="31"/>
        <v>Hamaad Hussain</v>
      </c>
      <c r="W44" s="42" t="str">
        <f t="shared" si="32"/>
        <v>=2</v>
      </c>
      <c r="X44" s="42">
        <f t="shared" ca="1" si="33"/>
        <v>1</v>
      </c>
      <c r="Y44" s="35" t="str">
        <f t="shared" si="34"/>
        <v>Burton AC</v>
      </c>
      <c r="Z44" s="1" t="str">
        <f t="shared" si="35"/>
        <v>Burton AC</v>
      </c>
      <c r="AA44" s="1">
        <f t="shared" si="36"/>
        <v>2</v>
      </c>
      <c r="AB44" s="1" t="str">
        <f>IF(S44="A","Admin!B26","Admin!C26")</f>
        <v>Admin!C26</v>
      </c>
      <c r="AC44" s="79">
        <f t="shared" si="39"/>
        <v>-1</v>
      </c>
      <c r="AD44" s="2" t="str">
        <f t="shared" si="37"/>
        <v>S43</v>
      </c>
      <c r="AE44" s="2" t="str">
        <f t="shared" si="38"/>
        <v>AA$42:AA$49</v>
      </c>
    </row>
    <row r="45" spans="2:31" ht="13.5" customHeight="1" x14ac:dyDescent="0.2">
      <c r="B45" s="34">
        <v>4</v>
      </c>
      <c r="C45" s="67" t="str">
        <f t="shared" ca="1" si="26"/>
        <v>Ashton Burnett</v>
      </c>
      <c r="D45" s="67" t="str">
        <f t="shared" si="27"/>
        <v>Newport Harriers</v>
      </c>
      <c r="E45" s="36">
        <v>44</v>
      </c>
      <c r="F45" s="53" t="s">
        <v>2093</v>
      </c>
      <c r="G45" s="49"/>
      <c r="H45" s="49"/>
      <c r="I45" s="58" t="str">
        <f t="shared" si="28"/>
        <v/>
      </c>
      <c r="J45" s="59" t="str">
        <f t="shared" si="28"/>
        <v/>
      </c>
      <c r="K45" s="59" t="str">
        <f t="shared" si="28"/>
        <v/>
      </c>
      <c r="L45" s="59">
        <f t="shared" ca="1" si="28"/>
        <v>4</v>
      </c>
      <c r="M45" s="59" t="str">
        <f t="shared" si="28"/>
        <v/>
      </c>
      <c r="N45" s="59" t="str">
        <f t="shared" si="28"/>
        <v/>
      </c>
      <c r="O45" s="60" t="str">
        <f t="shared" si="28"/>
        <v/>
      </c>
      <c r="P45" s="149" t="str">
        <f t="shared" si="28"/>
        <v/>
      </c>
      <c r="Q45" s="2"/>
      <c r="R45" s="2"/>
      <c r="S45" s="80" t="s">
        <v>85</v>
      </c>
      <c r="T45" s="42">
        <f t="shared" ca="1" si="29"/>
        <v>4</v>
      </c>
      <c r="U45" s="42">
        <f t="shared" ca="1" si="30"/>
        <v>4</v>
      </c>
      <c r="V45" s="41" t="str">
        <f t="shared" ca="1" si="31"/>
        <v>Ashton Burnett</v>
      </c>
      <c r="W45" s="42" t="str">
        <f t="shared" si="32"/>
        <v>=4</v>
      </c>
      <c r="X45" s="42">
        <f t="shared" ca="1" si="33"/>
        <v>1</v>
      </c>
      <c r="Y45" s="35" t="str">
        <f t="shared" si="34"/>
        <v>Newport Harriers</v>
      </c>
      <c r="Z45" s="1" t="str">
        <f t="shared" si="35"/>
        <v>Newport Harriers</v>
      </c>
      <c r="AA45" s="1">
        <f t="shared" si="36"/>
        <v>4</v>
      </c>
      <c r="AB45" s="1" t="str">
        <f>IF(S44="A","Admin!B27","Admin!C27")</f>
        <v>Admin!C27</v>
      </c>
      <c r="AC45" s="79">
        <f t="shared" si="39"/>
        <v>-2</v>
      </c>
      <c r="AD45" s="2" t="str">
        <f t="shared" si="37"/>
        <v>S43</v>
      </c>
      <c r="AE45" s="2" t="str">
        <f t="shared" si="38"/>
        <v>AA$42:AA$49</v>
      </c>
    </row>
    <row r="46" spans="2:31" ht="13.5" customHeight="1" x14ac:dyDescent="0.2">
      <c r="B46" s="34">
        <v>5</v>
      </c>
      <c r="C46" s="67" t="str">
        <f t="shared" ca="1" si="26"/>
        <v>Thomas Russell</v>
      </c>
      <c r="D46" s="67" t="str">
        <f t="shared" si="27"/>
        <v>Bromsgrove &amp; Redditch AC</v>
      </c>
      <c r="E46" s="36">
        <v>11</v>
      </c>
      <c r="F46" s="53" t="s">
        <v>2090</v>
      </c>
      <c r="G46" s="49"/>
      <c r="H46" s="49"/>
      <c r="I46" s="58">
        <f t="shared" ca="1" si="28"/>
        <v>3</v>
      </c>
      <c r="J46" s="59" t="str">
        <f t="shared" si="28"/>
        <v/>
      </c>
      <c r="K46" s="59" t="str">
        <f t="shared" si="28"/>
        <v/>
      </c>
      <c r="L46" s="59" t="str">
        <f t="shared" si="28"/>
        <v/>
      </c>
      <c r="M46" s="59" t="str">
        <f t="shared" si="28"/>
        <v/>
      </c>
      <c r="N46" s="59" t="str">
        <f t="shared" si="28"/>
        <v/>
      </c>
      <c r="O46" s="60" t="str">
        <f t="shared" si="28"/>
        <v/>
      </c>
      <c r="P46" s="149" t="str">
        <f t="shared" si="28"/>
        <v/>
      </c>
      <c r="Q46" s="2"/>
      <c r="R46" s="2"/>
      <c r="S46" s="42"/>
      <c r="T46" s="42">
        <f t="shared" ca="1" si="29"/>
        <v>3</v>
      </c>
      <c r="U46" s="42">
        <f t="shared" ca="1" si="30"/>
        <v>3</v>
      </c>
      <c r="V46" s="41" t="str">
        <f t="shared" ca="1" si="31"/>
        <v>Thomas Russell</v>
      </c>
      <c r="W46" s="42" t="str">
        <f t="shared" si="32"/>
        <v>=1</v>
      </c>
      <c r="X46" s="42">
        <f t="shared" ca="1" si="33"/>
        <v>1</v>
      </c>
      <c r="Y46" s="35" t="str">
        <f t="shared" si="34"/>
        <v>Bromsgrove &amp; Redditch AC</v>
      </c>
      <c r="Z46" s="1" t="str">
        <f t="shared" si="35"/>
        <v>Bromsgrove &amp; Redditch AC</v>
      </c>
      <c r="AA46" s="1">
        <f t="shared" si="36"/>
        <v>1</v>
      </c>
      <c r="AB46" s="1" t="str">
        <f>IF(S44="A","Admin!B28","Admin!C28")</f>
        <v>Admin!C28</v>
      </c>
      <c r="AC46" s="79">
        <f t="shared" si="39"/>
        <v>-3</v>
      </c>
      <c r="AD46" s="2" t="str">
        <f t="shared" si="37"/>
        <v>S43</v>
      </c>
      <c r="AE46" s="2" t="str">
        <f t="shared" si="38"/>
        <v>AA$42:AA$49</v>
      </c>
    </row>
    <row r="47" spans="2:31" ht="13.5" customHeight="1" x14ac:dyDescent="0.2">
      <c r="B47" s="34">
        <v>6</v>
      </c>
      <c r="C47" s="67" t="str">
        <f t="shared" ca="1" si="26"/>
        <v>Terence Robinson</v>
      </c>
      <c r="D47" s="67" t="str">
        <f t="shared" si="27"/>
        <v>Solihull &amp; Small Heath AC</v>
      </c>
      <c r="E47" s="36">
        <v>66</v>
      </c>
      <c r="F47" s="53" t="s">
        <v>2094</v>
      </c>
      <c r="G47" s="49"/>
      <c r="H47" s="49"/>
      <c r="I47" s="58" t="str">
        <f t="shared" si="28"/>
        <v/>
      </c>
      <c r="J47" s="59" t="str">
        <f t="shared" si="28"/>
        <v/>
      </c>
      <c r="K47" s="59" t="str">
        <f t="shared" si="28"/>
        <v/>
      </c>
      <c r="L47" s="59" t="str">
        <f t="shared" si="28"/>
        <v/>
      </c>
      <c r="M47" s="59" t="str">
        <f t="shared" si="28"/>
        <v/>
      </c>
      <c r="N47" s="59">
        <f t="shared" ca="1" si="28"/>
        <v>2</v>
      </c>
      <c r="O47" s="60" t="str">
        <f t="shared" si="28"/>
        <v/>
      </c>
      <c r="P47" s="149" t="str">
        <f t="shared" si="28"/>
        <v/>
      </c>
      <c r="Q47" s="2"/>
      <c r="R47" s="2"/>
      <c r="S47" s="42"/>
      <c r="T47" s="42">
        <f t="shared" ca="1" si="29"/>
        <v>2</v>
      </c>
      <c r="U47" s="42">
        <f t="shared" ca="1" si="30"/>
        <v>2</v>
      </c>
      <c r="V47" s="41" t="str">
        <f t="shared" ca="1" si="31"/>
        <v>Terence Robinson</v>
      </c>
      <c r="W47" s="42" t="str">
        <f t="shared" si="32"/>
        <v>=6</v>
      </c>
      <c r="X47" s="42">
        <f t="shared" ca="1" si="33"/>
        <v>1</v>
      </c>
      <c r="Y47" s="35" t="str">
        <f t="shared" si="34"/>
        <v>Solihull &amp; Small Heath AC</v>
      </c>
      <c r="Z47" s="1" t="str">
        <f t="shared" si="35"/>
        <v>Solihull &amp; Small Heath AC</v>
      </c>
      <c r="AA47" s="1">
        <f t="shared" si="36"/>
        <v>6</v>
      </c>
      <c r="AB47" s="1" t="str">
        <f>IF(S44="A","Admin!B29","Admin!C29")</f>
        <v>Admin!C29</v>
      </c>
      <c r="AC47" s="79">
        <f t="shared" si="39"/>
        <v>-4</v>
      </c>
      <c r="AD47" s="2" t="str">
        <f t="shared" si="37"/>
        <v>S43</v>
      </c>
      <c r="AE47" s="2" t="str">
        <f t="shared" si="38"/>
        <v>AA$42:AA$49</v>
      </c>
    </row>
    <row r="48" spans="2:31" ht="13.5" customHeight="1" x14ac:dyDescent="0.2">
      <c r="B48" s="37">
        <v>7</v>
      </c>
      <c r="C48" s="68" t="str">
        <f t="shared" ca="1" si="26"/>
        <v>James Bendall</v>
      </c>
      <c r="D48" s="68" t="str">
        <f t="shared" si="27"/>
        <v>Kidderminster &amp; Stourport AC</v>
      </c>
      <c r="E48" s="38">
        <v>33</v>
      </c>
      <c r="F48" s="54" t="s">
        <v>2081</v>
      </c>
      <c r="G48" s="49"/>
      <c r="H48" s="49"/>
      <c r="I48" s="61" t="str">
        <f t="shared" si="28"/>
        <v/>
      </c>
      <c r="J48" s="62" t="str">
        <f t="shared" si="28"/>
        <v/>
      </c>
      <c r="K48" s="62">
        <f t="shared" ca="1" si="28"/>
        <v>1</v>
      </c>
      <c r="L48" s="62" t="str">
        <f t="shared" si="28"/>
        <v/>
      </c>
      <c r="M48" s="62" t="str">
        <f t="shared" si="28"/>
        <v/>
      </c>
      <c r="N48" s="62" t="str">
        <f t="shared" si="28"/>
        <v/>
      </c>
      <c r="O48" s="63" t="str">
        <f t="shared" si="28"/>
        <v/>
      </c>
      <c r="P48" s="149" t="str">
        <f t="shared" si="28"/>
        <v/>
      </c>
      <c r="Q48" s="2"/>
      <c r="R48" s="2"/>
      <c r="S48" s="42"/>
      <c r="T48" s="42">
        <f t="shared" ca="1" si="29"/>
        <v>1</v>
      </c>
      <c r="U48" s="42">
        <f t="shared" ca="1" si="30"/>
        <v>1</v>
      </c>
      <c r="V48" s="41" t="str">
        <f t="shared" ca="1" si="31"/>
        <v>James Bendall</v>
      </c>
      <c r="W48" s="42" t="str">
        <f t="shared" si="32"/>
        <v>=3</v>
      </c>
      <c r="X48" s="42">
        <f t="shared" ca="1" si="33"/>
        <v>1</v>
      </c>
      <c r="Y48" s="35" t="str">
        <f t="shared" si="34"/>
        <v>Kidderminster &amp; Stourport AC</v>
      </c>
      <c r="Z48" s="1" t="str">
        <f t="shared" si="35"/>
        <v>Kidderminster &amp; Stourport AC</v>
      </c>
      <c r="AA48" s="1">
        <f t="shared" si="36"/>
        <v>3</v>
      </c>
      <c r="AB48" s="1" t="str">
        <f>IF(S44="A","Admin!B30","Admin!C30")</f>
        <v>Admin!C30</v>
      </c>
      <c r="AC48" s="79">
        <f t="shared" si="39"/>
        <v>-5</v>
      </c>
      <c r="AD48" s="2" t="str">
        <f t="shared" si="37"/>
        <v>S43</v>
      </c>
      <c r="AE48" s="2" t="str">
        <f t="shared" si="38"/>
        <v>AA$42:AA$49</v>
      </c>
    </row>
    <row r="49" spans="2:31" ht="13.5" hidden="1" customHeight="1" x14ac:dyDescent="0.2">
      <c r="B49" s="378">
        <v>8</v>
      </c>
      <c r="C49" s="379" t="str">
        <f t="shared" ca="1" si="26"/>
        <v/>
      </c>
      <c r="D49" s="379" t="str">
        <f t="shared" si="27"/>
        <v/>
      </c>
      <c r="E49" s="380"/>
      <c r="F49" s="381" t="s">
        <v>98</v>
      </c>
      <c r="G49" s="49"/>
      <c r="H49" s="49"/>
      <c r="I49" s="374" t="str">
        <f t="shared" si="28"/>
        <v/>
      </c>
      <c r="J49" s="382" t="str">
        <f t="shared" si="28"/>
        <v/>
      </c>
      <c r="K49" s="382" t="str">
        <f t="shared" si="28"/>
        <v/>
      </c>
      <c r="L49" s="382" t="str">
        <f t="shared" si="28"/>
        <v/>
      </c>
      <c r="M49" s="382" t="str">
        <f t="shared" si="28"/>
        <v/>
      </c>
      <c r="N49" s="382" t="str">
        <f t="shared" si="28"/>
        <v/>
      </c>
      <c r="O49" s="382" t="str">
        <f t="shared" si="28"/>
        <v/>
      </c>
      <c r="P49" s="63" t="str">
        <f t="shared" si="28"/>
        <v/>
      </c>
      <c r="Q49" s="2"/>
      <c r="R49" s="2"/>
      <c r="S49" s="42"/>
      <c r="T49" s="42">
        <f t="shared" ca="1" si="29"/>
        <v>0</v>
      </c>
      <c r="U49" s="42">
        <f t="shared" ca="1" si="30"/>
        <v>0</v>
      </c>
      <c r="V49" s="41" t="e">
        <f t="shared" ca="1" si="31"/>
        <v>#N/A</v>
      </c>
      <c r="W49" s="42" t="e">
        <f t="shared" si="32"/>
        <v>#N/A</v>
      </c>
      <c r="X49" s="42">
        <f t="shared" ca="1" si="33"/>
        <v>1</v>
      </c>
      <c r="Y49" s="35" t="e">
        <f t="shared" si="34"/>
        <v>#N/A</v>
      </c>
      <c r="Z49" s="1" t="str">
        <f t="shared" si="35"/>
        <v/>
      </c>
      <c r="AA49" s="1" t="e">
        <f t="shared" si="36"/>
        <v>#N/A</v>
      </c>
      <c r="AB49" s="1" t="str">
        <f>IF(S44="A","Admin!B31","Admin!C31")</f>
        <v>Admin!C31</v>
      </c>
      <c r="AC49" s="79">
        <f t="shared" si="39"/>
        <v>-6</v>
      </c>
      <c r="AD49" s="2" t="str">
        <f t="shared" si="37"/>
        <v>S43</v>
      </c>
      <c r="AE49" s="2" t="str">
        <f t="shared" si="38"/>
        <v>AA$42:AA$49</v>
      </c>
    </row>
    <row r="50" spans="2:31" ht="13.5" customHeight="1" x14ac:dyDescent="0.2"/>
    <row r="51" spans="2:31" ht="13.5" customHeight="1" x14ac:dyDescent="0.2"/>
    <row r="52" spans="2:31" s="2" customFormat="1" ht="13.5" customHeight="1" x14ac:dyDescent="0.2">
      <c r="B52" s="32" t="str">
        <f ca="1">S54 &amp; " " &amp; S56 &amp; " string  (" &amp; S$3 &amp;")"</f>
        <v>200m A string  (Men)</v>
      </c>
      <c r="D52" s="87" t="s">
        <v>94</v>
      </c>
      <c r="E52" s="390"/>
      <c r="F52" s="29" t="s">
        <v>72</v>
      </c>
      <c r="H52" s="47"/>
      <c r="I52" s="29"/>
    </row>
    <row r="53" spans="2:31" ht="13.5" customHeight="1" x14ac:dyDescent="0.2">
      <c r="B53" s="315" t="s">
        <v>26</v>
      </c>
      <c r="C53" s="70" t="s">
        <v>23</v>
      </c>
      <c r="D53" s="70" t="s">
        <v>70</v>
      </c>
      <c r="E53" s="316" t="s">
        <v>24</v>
      </c>
      <c r="F53" s="317" t="s">
        <v>27</v>
      </c>
      <c r="G53" s="48"/>
      <c r="H53" s="48"/>
      <c r="I53" s="70" t="str">
        <f t="shared" ref="I53:P53" si="40">I$3</f>
        <v>Bromsgrove &amp; Redditch AC</v>
      </c>
      <c r="J53" s="70" t="str">
        <f t="shared" si="40"/>
        <v>Burton AC</v>
      </c>
      <c r="K53" s="70" t="str">
        <f t="shared" si="40"/>
        <v>Kidderminster &amp; Stourport AC</v>
      </c>
      <c r="L53" s="70" t="str">
        <f t="shared" si="40"/>
        <v>Newport Harriers</v>
      </c>
      <c r="M53" s="70" t="str">
        <f t="shared" si="40"/>
        <v>Royal Sutton Coldfield</v>
      </c>
      <c r="N53" s="70" t="str">
        <f t="shared" si="40"/>
        <v>Solihull &amp; Small Heath AC</v>
      </c>
      <c r="O53" s="383" t="str">
        <f t="shared" si="40"/>
        <v>Stratford on Avon AC</v>
      </c>
      <c r="P53" s="383" t="str">
        <f t="shared" si="40"/>
        <v>Team8</v>
      </c>
      <c r="S53" s="40">
        <v>38</v>
      </c>
      <c r="T53" s="41"/>
      <c r="U53" s="42" t="s">
        <v>81</v>
      </c>
      <c r="V53" s="41"/>
      <c r="W53" s="42"/>
      <c r="X53" s="42" t="s">
        <v>82</v>
      </c>
      <c r="Y53" s="41" t="s">
        <v>83</v>
      </c>
      <c r="Z53" s="1" t="s">
        <v>84</v>
      </c>
    </row>
    <row r="54" spans="2:31" ht="13.5" customHeight="1" x14ac:dyDescent="0.2">
      <c r="B54" s="222">
        <v>1</v>
      </c>
      <c r="C54" s="223" t="str">
        <f t="shared" ref="C54:C61" ca="1" si="41">IF(ISNA(V54),"",V54)</f>
        <v>Kane Howitt</v>
      </c>
      <c r="D54" s="223" t="str">
        <f t="shared" ref="D54:D61" si="42">IF(ISNA(Y54),"",Y54)</f>
        <v>Royal Sutton Coldfield</v>
      </c>
      <c r="E54" s="224">
        <v>5</v>
      </c>
      <c r="F54" s="225" t="s">
        <v>1925</v>
      </c>
      <c r="G54" s="49"/>
      <c r="H54" s="49"/>
      <c r="I54" s="55" t="str">
        <f t="shared" ref="I54:P61" si="43">IF($Z54=I$3,$T54,"")</f>
        <v/>
      </c>
      <c r="J54" s="56" t="str">
        <f t="shared" si="43"/>
        <v/>
      </c>
      <c r="K54" s="56" t="str">
        <f t="shared" si="43"/>
        <v/>
      </c>
      <c r="L54" s="56" t="str">
        <f t="shared" si="43"/>
        <v/>
      </c>
      <c r="M54" s="56">
        <f t="shared" ca="1" si="43"/>
        <v>10</v>
      </c>
      <c r="N54" s="56" t="str">
        <f t="shared" si="43"/>
        <v/>
      </c>
      <c r="O54" s="57" t="str">
        <f t="shared" si="43"/>
        <v/>
      </c>
      <c r="P54" s="144" t="str">
        <f t="shared" si="43"/>
        <v/>
      </c>
      <c r="Q54" s="2"/>
      <c r="R54" s="2"/>
      <c r="S54" s="42" t="str">
        <f ca="1">VLOOKUP(S53,INDIRECT($S$5),2,FALSE)</f>
        <v>200m</v>
      </c>
      <c r="T54" s="42">
        <f t="shared" ref="T54:T61" ca="1" si="44">IF(X54&gt;1,"Error",U54)</f>
        <v>10</v>
      </c>
      <c r="U54" s="42">
        <f t="shared" ref="U54:U61" ca="1" si="45">IF(AND(E54&lt;&gt;"",LEFT(F54,1)="d"),0,INDIRECT(AB54))</f>
        <v>10</v>
      </c>
      <c r="V54" s="41" t="str">
        <f t="shared" ref="V54:V61" ca="1" si="46">HLOOKUP(E54,INDIRECT($S$4),INDIRECT(AD54),FALSE)</f>
        <v>Kane Howitt</v>
      </c>
      <c r="W54" s="42" t="str">
        <f t="shared" ref="W54:W61" si="47">CONCATENATE("=",AA54)</f>
        <v>=5</v>
      </c>
      <c r="X54" s="42">
        <f t="shared" ref="X54:X61" ca="1" si="48">COUNTIF(INDIRECT(AE54),W54)</f>
        <v>1</v>
      </c>
      <c r="Y54" s="35" t="str">
        <f t="shared" ref="Y54:Y61" si="49">VLOOKUP(E54,TeamID,2,FALSE)</f>
        <v>Royal Sutton Coldfield</v>
      </c>
      <c r="Z54" s="1" t="str">
        <f t="shared" ref="Z54:Z61" si="50">IF(ISNA(Y54),"",Y54)</f>
        <v>Royal Sutton Coldfield</v>
      </c>
      <c r="AA54" s="1">
        <f t="shared" ref="AA54:AA61" si="51">HLOOKUP(E54,$I$24:$X$25, 2, FALSE)</f>
        <v>5</v>
      </c>
      <c r="AB54" s="1" t="str">
        <f>IF(S56="A","Admin!B24","Admin!C24")</f>
        <v>Admin!B24</v>
      </c>
      <c r="AC54" s="79">
        <v>1</v>
      </c>
      <c r="AD54" s="2" t="str">
        <f t="shared" ref="AD54:AD61" si="52">"S" &amp; ROW(AB54)+AC54</f>
        <v>S55</v>
      </c>
      <c r="AE54" s="2" t="str">
        <f t="shared" ref="AE54:AE61" si="53">"AA$"&amp;ROW(AD54)+AC54-1&amp;":AA$"&amp;ROW(AD54)+AC54+6</f>
        <v>AA$54:AA$61</v>
      </c>
    </row>
    <row r="55" spans="2:31" ht="13.5" customHeight="1" x14ac:dyDescent="0.2">
      <c r="B55" s="34">
        <v>2</v>
      </c>
      <c r="C55" s="67" t="str">
        <f t="shared" ca="1" si="41"/>
        <v>Stewart Greenhalgh</v>
      </c>
      <c r="D55" s="67" t="str">
        <f t="shared" si="42"/>
        <v>Bromsgrove &amp; Redditch AC</v>
      </c>
      <c r="E55" s="36">
        <v>1</v>
      </c>
      <c r="F55" s="53" t="s">
        <v>1928</v>
      </c>
      <c r="G55" s="49"/>
      <c r="H55" s="49"/>
      <c r="I55" s="58">
        <f t="shared" ca="1" si="43"/>
        <v>8</v>
      </c>
      <c r="J55" s="59" t="str">
        <f t="shared" si="43"/>
        <v/>
      </c>
      <c r="K55" s="59" t="str">
        <f t="shared" si="43"/>
        <v/>
      </c>
      <c r="L55" s="59" t="str">
        <f t="shared" si="43"/>
        <v/>
      </c>
      <c r="M55" s="59" t="str">
        <f t="shared" si="43"/>
        <v/>
      </c>
      <c r="N55" s="59" t="str">
        <f t="shared" si="43"/>
        <v/>
      </c>
      <c r="O55" s="60" t="str">
        <f t="shared" si="43"/>
        <v/>
      </c>
      <c r="P55" s="149" t="str">
        <f t="shared" si="43"/>
        <v/>
      </c>
      <c r="Q55" s="2"/>
      <c r="R55" s="2"/>
      <c r="S55" s="42">
        <f>S53-$S$7</f>
        <v>6</v>
      </c>
      <c r="T55" s="42">
        <f t="shared" ca="1" si="44"/>
        <v>8</v>
      </c>
      <c r="U55" s="42">
        <f t="shared" ca="1" si="45"/>
        <v>8</v>
      </c>
      <c r="V55" s="41" t="str">
        <f t="shared" ca="1" si="46"/>
        <v>Stewart Greenhalgh</v>
      </c>
      <c r="W55" s="42" t="str">
        <f t="shared" si="47"/>
        <v>=1</v>
      </c>
      <c r="X55" s="42">
        <f t="shared" ca="1" si="48"/>
        <v>1</v>
      </c>
      <c r="Y55" s="35" t="str">
        <f t="shared" si="49"/>
        <v>Bromsgrove &amp; Redditch AC</v>
      </c>
      <c r="Z55" s="1" t="str">
        <f t="shared" si="50"/>
        <v>Bromsgrove &amp; Redditch AC</v>
      </c>
      <c r="AA55" s="1">
        <f t="shared" si="51"/>
        <v>1</v>
      </c>
      <c r="AB55" s="1" t="str">
        <f>IF(S56="A","Admin!B25","Admin!C25")</f>
        <v>Admin!B25</v>
      </c>
      <c r="AC55" s="79">
        <f t="shared" ref="AC55:AC61" si="54">AC54-1</f>
        <v>0</v>
      </c>
      <c r="AD55" s="2" t="str">
        <f t="shared" si="52"/>
        <v>S55</v>
      </c>
      <c r="AE55" s="2" t="str">
        <f t="shared" si="53"/>
        <v>AA$54:AA$61</v>
      </c>
    </row>
    <row r="56" spans="2:31" ht="13.5" customHeight="1" x14ac:dyDescent="0.2">
      <c r="B56" s="34">
        <v>3</v>
      </c>
      <c r="C56" s="67" t="str">
        <f t="shared" ca="1" si="41"/>
        <v>Harry Handsaker</v>
      </c>
      <c r="D56" s="67" t="str">
        <f t="shared" si="42"/>
        <v>Burton AC</v>
      </c>
      <c r="E56" s="36">
        <v>2</v>
      </c>
      <c r="F56" s="53" t="s">
        <v>1929</v>
      </c>
      <c r="G56" s="49"/>
      <c r="H56" s="49"/>
      <c r="I56" s="58" t="str">
        <f t="shared" si="43"/>
        <v/>
      </c>
      <c r="J56" s="59">
        <f t="shared" ca="1" si="43"/>
        <v>7</v>
      </c>
      <c r="K56" s="59" t="str">
        <f t="shared" si="43"/>
        <v/>
      </c>
      <c r="L56" s="59" t="str">
        <f t="shared" si="43"/>
        <v/>
      </c>
      <c r="M56" s="59" t="str">
        <f t="shared" si="43"/>
        <v/>
      </c>
      <c r="N56" s="59" t="str">
        <f t="shared" si="43"/>
        <v/>
      </c>
      <c r="O56" s="60" t="str">
        <f t="shared" si="43"/>
        <v/>
      </c>
      <c r="P56" s="149" t="str">
        <f t="shared" si="43"/>
        <v/>
      </c>
      <c r="Q56" s="2"/>
      <c r="R56" s="2"/>
      <c r="S56" s="81" t="s">
        <v>44</v>
      </c>
      <c r="T56" s="42">
        <f ca="1">IF(X56&gt;1,"Error",U56)</f>
        <v>7</v>
      </c>
      <c r="U56" s="42">
        <f t="shared" ca="1" si="45"/>
        <v>7</v>
      </c>
      <c r="V56" s="41" t="str">
        <f t="shared" ca="1" si="46"/>
        <v>Harry Handsaker</v>
      </c>
      <c r="W56" s="42" t="str">
        <f t="shared" si="47"/>
        <v>=2</v>
      </c>
      <c r="X56" s="42">
        <f t="shared" ca="1" si="48"/>
        <v>1</v>
      </c>
      <c r="Y56" s="35" t="str">
        <f t="shared" si="49"/>
        <v>Burton AC</v>
      </c>
      <c r="Z56" s="1" t="str">
        <f t="shared" si="50"/>
        <v>Burton AC</v>
      </c>
      <c r="AA56" s="1">
        <f t="shared" si="51"/>
        <v>2</v>
      </c>
      <c r="AB56" s="1" t="str">
        <f>IF(S56="A","Admin!B26","Admin!C26")</f>
        <v>Admin!B26</v>
      </c>
      <c r="AC56" s="79">
        <f t="shared" si="54"/>
        <v>-1</v>
      </c>
      <c r="AD56" s="2" t="str">
        <f t="shared" si="52"/>
        <v>S55</v>
      </c>
      <c r="AE56" s="2" t="str">
        <f t="shared" si="53"/>
        <v>AA$54:AA$61</v>
      </c>
    </row>
    <row r="57" spans="2:31" ht="13.5" customHeight="1" x14ac:dyDescent="0.2">
      <c r="B57" s="34">
        <v>4</v>
      </c>
      <c r="C57" s="67" t="str">
        <f t="shared" ca="1" si="41"/>
        <v>Ashton Burnett</v>
      </c>
      <c r="D57" s="67" t="str">
        <f t="shared" si="42"/>
        <v>Newport Harriers</v>
      </c>
      <c r="E57" s="36">
        <v>4</v>
      </c>
      <c r="F57" s="53" t="s">
        <v>335</v>
      </c>
      <c r="G57" s="49"/>
      <c r="H57" s="49"/>
      <c r="I57" s="58" t="str">
        <f t="shared" si="43"/>
        <v/>
      </c>
      <c r="J57" s="59" t="str">
        <f t="shared" si="43"/>
        <v/>
      </c>
      <c r="K57" s="59" t="str">
        <f t="shared" si="43"/>
        <v/>
      </c>
      <c r="L57" s="59">
        <f t="shared" ca="1" si="43"/>
        <v>6</v>
      </c>
      <c r="M57" s="59" t="str">
        <f t="shared" si="43"/>
        <v/>
      </c>
      <c r="N57" s="59" t="str">
        <f t="shared" si="43"/>
        <v/>
      </c>
      <c r="O57" s="60" t="str">
        <f t="shared" si="43"/>
        <v/>
      </c>
      <c r="P57" s="149" t="str">
        <f t="shared" si="43"/>
        <v/>
      </c>
      <c r="Q57" s="2"/>
      <c r="R57" s="2"/>
      <c r="S57" s="80" t="s">
        <v>85</v>
      </c>
      <c r="T57" s="42">
        <f ca="1">IF(X57&gt;1,"Error",U57)</f>
        <v>6</v>
      </c>
      <c r="U57" s="42">
        <f t="shared" ca="1" si="45"/>
        <v>6</v>
      </c>
      <c r="V57" s="41" t="str">
        <f t="shared" ca="1" si="46"/>
        <v>Ashton Burnett</v>
      </c>
      <c r="W57" s="42" t="str">
        <f t="shared" si="47"/>
        <v>=4</v>
      </c>
      <c r="X57" s="42">
        <f t="shared" ca="1" si="48"/>
        <v>1</v>
      </c>
      <c r="Y57" s="35" t="str">
        <f t="shared" si="49"/>
        <v>Newport Harriers</v>
      </c>
      <c r="Z57" s="1" t="str">
        <f t="shared" si="50"/>
        <v>Newport Harriers</v>
      </c>
      <c r="AA57" s="1">
        <f t="shared" si="51"/>
        <v>4</v>
      </c>
      <c r="AB57" s="1" t="str">
        <f>IF(S56="A","Admin!B27","Admin!C27")</f>
        <v>Admin!B27</v>
      </c>
      <c r="AC57" s="79">
        <f t="shared" si="54"/>
        <v>-2</v>
      </c>
      <c r="AD57" s="2" t="str">
        <f t="shared" si="52"/>
        <v>S55</v>
      </c>
      <c r="AE57" s="2" t="str">
        <f t="shared" si="53"/>
        <v>AA$54:AA$61</v>
      </c>
    </row>
    <row r="58" spans="2:31" ht="13.5" customHeight="1" x14ac:dyDescent="0.2">
      <c r="B58" s="34">
        <v>5</v>
      </c>
      <c r="C58" s="67" t="str">
        <f t="shared" ca="1" si="41"/>
        <v>Dan Boyd</v>
      </c>
      <c r="D58" s="67" t="str">
        <f t="shared" si="42"/>
        <v>Stratford on Avon AC</v>
      </c>
      <c r="E58" s="36">
        <v>7</v>
      </c>
      <c r="F58" s="53" t="s">
        <v>1930</v>
      </c>
      <c r="G58" s="49"/>
      <c r="H58" s="49"/>
      <c r="I58" s="58" t="str">
        <f t="shared" si="43"/>
        <v/>
      </c>
      <c r="J58" s="59" t="str">
        <f t="shared" si="43"/>
        <v/>
      </c>
      <c r="K58" s="59" t="str">
        <f t="shared" si="43"/>
        <v/>
      </c>
      <c r="L58" s="59" t="str">
        <f t="shared" si="43"/>
        <v/>
      </c>
      <c r="M58" s="59" t="str">
        <f t="shared" si="43"/>
        <v/>
      </c>
      <c r="N58" s="59" t="str">
        <f t="shared" si="43"/>
        <v/>
      </c>
      <c r="O58" s="60">
        <f t="shared" ca="1" si="43"/>
        <v>5</v>
      </c>
      <c r="P58" s="149" t="str">
        <f t="shared" si="43"/>
        <v/>
      </c>
      <c r="Q58" s="2"/>
      <c r="R58" s="2"/>
      <c r="S58" s="42"/>
      <c r="T58" s="42">
        <f ca="1">IF(X58&gt;1,"Error",U58)</f>
        <v>5</v>
      </c>
      <c r="U58" s="42">
        <f t="shared" ca="1" si="45"/>
        <v>5</v>
      </c>
      <c r="V58" s="41" t="str">
        <f t="shared" ca="1" si="46"/>
        <v>Dan Boyd</v>
      </c>
      <c r="W58" s="42" t="str">
        <f t="shared" si="47"/>
        <v>=7</v>
      </c>
      <c r="X58" s="42">
        <f t="shared" ca="1" si="48"/>
        <v>1</v>
      </c>
      <c r="Y58" s="35" t="str">
        <f t="shared" si="49"/>
        <v>Stratford on Avon AC</v>
      </c>
      <c r="Z58" s="1" t="str">
        <f t="shared" si="50"/>
        <v>Stratford on Avon AC</v>
      </c>
      <c r="AA58" s="1">
        <f t="shared" si="51"/>
        <v>7</v>
      </c>
      <c r="AB58" s="1" t="str">
        <f>IF(S56="A","Admin!B28","Admin!C28")</f>
        <v>Admin!B28</v>
      </c>
      <c r="AC58" s="79">
        <f t="shared" si="54"/>
        <v>-3</v>
      </c>
      <c r="AD58" s="2" t="str">
        <f t="shared" si="52"/>
        <v>S55</v>
      </c>
      <c r="AE58" s="2" t="str">
        <f t="shared" si="53"/>
        <v>AA$54:AA$61</v>
      </c>
    </row>
    <row r="59" spans="2:31" ht="13.5" customHeight="1" x14ac:dyDescent="0.2">
      <c r="B59" s="34">
        <v>6</v>
      </c>
      <c r="C59" s="67" t="str">
        <f t="shared" ca="1" si="41"/>
        <v>Junaid Usman</v>
      </c>
      <c r="D59" s="67" t="str">
        <f t="shared" si="42"/>
        <v>Solihull &amp; Small Heath AC</v>
      </c>
      <c r="E59" s="36">
        <v>6</v>
      </c>
      <c r="F59" s="53" t="s">
        <v>1931</v>
      </c>
      <c r="G59" s="49"/>
      <c r="H59" s="49"/>
      <c r="I59" s="58" t="str">
        <f t="shared" si="43"/>
        <v/>
      </c>
      <c r="J59" s="59" t="str">
        <f t="shared" si="43"/>
        <v/>
      </c>
      <c r="K59" s="59" t="str">
        <f t="shared" si="43"/>
        <v/>
      </c>
      <c r="L59" s="59" t="str">
        <f t="shared" si="43"/>
        <v/>
      </c>
      <c r="M59" s="59" t="str">
        <f t="shared" si="43"/>
        <v/>
      </c>
      <c r="N59" s="59">
        <f t="shared" ca="1" si="43"/>
        <v>4</v>
      </c>
      <c r="O59" s="60" t="str">
        <f t="shared" si="43"/>
        <v/>
      </c>
      <c r="P59" s="149" t="str">
        <f t="shared" si="43"/>
        <v/>
      </c>
      <c r="Q59" s="2"/>
      <c r="R59" s="2"/>
      <c r="S59" s="42"/>
      <c r="T59" s="42">
        <f t="shared" ca="1" si="44"/>
        <v>4</v>
      </c>
      <c r="U59" s="42">
        <f t="shared" ca="1" si="45"/>
        <v>4</v>
      </c>
      <c r="V59" s="41" t="str">
        <f t="shared" ca="1" si="46"/>
        <v>Junaid Usman</v>
      </c>
      <c r="W59" s="42" t="str">
        <f t="shared" si="47"/>
        <v>=6</v>
      </c>
      <c r="X59" s="42">
        <f t="shared" ca="1" si="48"/>
        <v>1</v>
      </c>
      <c r="Y59" s="35" t="str">
        <f t="shared" si="49"/>
        <v>Solihull &amp; Small Heath AC</v>
      </c>
      <c r="Z59" s="1" t="str">
        <f t="shared" si="50"/>
        <v>Solihull &amp; Small Heath AC</v>
      </c>
      <c r="AA59" s="1">
        <f t="shared" si="51"/>
        <v>6</v>
      </c>
      <c r="AB59" s="1" t="str">
        <f>IF(S56="A","Admin!B29","Admin!C29")</f>
        <v>Admin!B29</v>
      </c>
      <c r="AC59" s="79">
        <f t="shared" si="54"/>
        <v>-4</v>
      </c>
      <c r="AD59" s="2" t="str">
        <f t="shared" si="52"/>
        <v>S55</v>
      </c>
      <c r="AE59" s="2" t="str">
        <f t="shared" si="53"/>
        <v>AA$54:AA$61</v>
      </c>
    </row>
    <row r="60" spans="2:31" ht="13.5" customHeight="1" x14ac:dyDescent="0.2">
      <c r="B60" s="37">
        <v>7</v>
      </c>
      <c r="C60" s="68" t="str">
        <f t="shared" ca="1" si="41"/>
        <v>Tom Benyon</v>
      </c>
      <c r="D60" s="68" t="str">
        <f t="shared" si="42"/>
        <v>Kidderminster &amp; Stourport AC</v>
      </c>
      <c r="E60" s="38">
        <v>3</v>
      </c>
      <c r="F60" s="54" t="s">
        <v>1932</v>
      </c>
      <c r="G60" s="49"/>
      <c r="H60" s="49"/>
      <c r="I60" s="61" t="str">
        <f t="shared" si="43"/>
        <v/>
      </c>
      <c r="J60" s="62" t="str">
        <f t="shared" si="43"/>
        <v/>
      </c>
      <c r="K60" s="62">
        <f t="shared" ca="1" si="43"/>
        <v>3</v>
      </c>
      <c r="L60" s="62" t="str">
        <f t="shared" si="43"/>
        <v/>
      </c>
      <c r="M60" s="62" t="str">
        <f t="shared" si="43"/>
        <v/>
      </c>
      <c r="N60" s="62" t="str">
        <f t="shared" si="43"/>
        <v/>
      </c>
      <c r="O60" s="63" t="str">
        <f t="shared" si="43"/>
        <v/>
      </c>
      <c r="P60" s="149" t="str">
        <f t="shared" si="43"/>
        <v/>
      </c>
      <c r="Q60" s="2"/>
      <c r="R60" s="2"/>
      <c r="S60" s="42"/>
      <c r="T60" s="42">
        <f t="shared" ca="1" si="44"/>
        <v>3</v>
      </c>
      <c r="U60" s="42">
        <f t="shared" ca="1" si="45"/>
        <v>3</v>
      </c>
      <c r="V60" s="41" t="str">
        <f t="shared" ca="1" si="46"/>
        <v>Tom Benyon</v>
      </c>
      <c r="W60" s="42" t="str">
        <f t="shared" si="47"/>
        <v>=3</v>
      </c>
      <c r="X60" s="42">
        <f t="shared" ca="1" si="48"/>
        <v>1</v>
      </c>
      <c r="Y60" s="35" t="str">
        <f t="shared" si="49"/>
        <v>Kidderminster &amp; Stourport AC</v>
      </c>
      <c r="Z60" s="1" t="str">
        <f t="shared" si="50"/>
        <v>Kidderminster &amp; Stourport AC</v>
      </c>
      <c r="AA60" s="1">
        <f t="shared" si="51"/>
        <v>3</v>
      </c>
      <c r="AB60" s="1" t="str">
        <f>IF(S56="A","Admin!B30","Admin!C30")</f>
        <v>Admin!B30</v>
      </c>
      <c r="AC60" s="79">
        <f t="shared" si="54"/>
        <v>-5</v>
      </c>
      <c r="AD60" s="2" t="str">
        <f t="shared" si="52"/>
        <v>S55</v>
      </c>
      <c r="AE60" s="2" t="str">
        <f t="shared" si="53"/>
        <v>AA$54:AA$61</v>
      </c>
    </row>
    <row r="61" spans="2:31" ht="13.5" hidden="1" customHeight="1" x14ac:dyDescent="0.2">
      <c r="B61" s="378">
        <v>8</v>
      </c>
      <c r="C61" s="379" t="str">
        <f t="shared" ca="1" si="41"/>
        <v/>
      </c>
      <c r="D61" s="379" t="str">
        <f t="shared" si="42"/>
        <v/>
      </c>
      <c r="E61" s="380"/>
      <c r="F61" s="381" t="s">
        <v>98</v>
      </c>
      <c r="G61" s="49"/>
      <c r="H61" s="49"/>
      <c r="I61" s="374" t="str">
        <f t="shared" si="43"/>
        <v/>
      </c>
      <c r="J61" s="382" t="str">
        <f t="shared" si="43"/>
        <v/>
      </c>
      <c r="K61" s="382" t="str">
        <f t="shared" si="43"/>
        <v/>
      </c>
      <c r="L61" s="382" t="str">
        <f t="shared" si="43"/>
        <v/>
      </c>
      <c r="M61" s="382" t="str">
        <f t="shared" si="43"/>
        <v/>
      </c>
      <c r="N61" s="382" t="str">
        <f t="shared" si="43"/>
        <v/>
      </c>
      <c r="O61" s="382" t="str">
        <f t="shared" si="43"/>
        <v/>
      </c>
      <c r="P61" s="63" t="str">
        <f t="shared" si="43"/>
        <v/>
      </c>
      <c r="Q61" s="2"/>
      <c r="R61" s="2"/>
      <c r="S61" s="42"/>
      <c r="T61" s="42">
        <f t="shared" ca="1" si="44"/>
        <v>0</v>
      </c>
      <c r="U61" s="42">
        <f t="shared" ca="1" si="45"/>
        <v>0</v>
      </c>
      <c r="V61" s="41" t="e">
        <f t="shared" ca="1" si="46"/>
        <v>#N/A</v>
      </c>
      <c r="W61" s="42" t="e">
        <f t="shared" si="47"/>
        <v>#N/A</v>
      </c>
      <c r="X61" s="42">
        <f t="shared" ca="1" si="48"/>
        <v>1</v>
      </c>
      <c r="Y61" s="35" t="e">
        <f t="shared" si="49"/>
        <v>#N/A</v>
      </c>
      <c r="Z61" s="1" t="str">
        <f t="shared" si="50"/>
        <v/>
      </c>
      <c r="AA61" s="1" t="e">
        <f t="shared" si="51"/>
        <v>#N/A</v>
      </c>
      <c r="AB61" s="1" t="str">
        <f>IF(S56="A","Admin!B31","Admin!C31")</f>
        <v>Admin!B31</v>
      </c>
      <c r="AC61" s="79">
        <f t="shared" si="54"/>
        <v>-6</v>
      </c>
      <c r="AD61" s="2" t="str">
        <f t="shared" si="52"/>
        <v>S55</v>
      </c>
      <c r="AE61" s="2" t="str">
        <f t="shared" si="53"/>
        <v>AA$54:AA$61</v>
      </c>
    </row>
    <row r="62" spans="2:31" ht="13.5" customHeight="1" x14ac:dyDescent="0.2">
      <c r="B62" s="50"/>
      <c r="C62" s="48"/>
      <c r="D62" s="48"/>
      <c r="E62" s="50"/>
      <c r="F62" s="49" t="s">
        <v>98</v>
      </c>
      <c r="G62" s="49"/>
      <c r="H62" s="49"/>
      <c r="I62" s="51"/>
      <c r="J62" s="51"/>
      <c r="K62" s="51"/>
      <c r="L62" s="51"/>
      <c r="M62" s="51"/>
      <c r="N62" s="51"/>
      <c r="O62" s="51"/>
      <c r="P62" s="51"/>
      <c r="Q62" s="2"/>
      <c r="R62" s="2"/>
      <c r="S62" s="42"/>
      <c r="T62" s="42"/>
      <c r="U62" s="41"/>
      <c r="V62" s="41"/>
      <c r="W62" s="42"/>
      <c r="X62" s="42"/>
      <c r="Y62" s="41"/>
    </row>
    <row r="63" spans="2:31" ht="13.5" customHeight="1" x14ac:dyDescent="0.2">
      <c r="B63" s="50"/>
      <c r="C63" s="48"/>
      <c r="D63" s="48"/>
      <c r="E63" s="50"/>
      <c r="F63" s="49"/>
      <c r="G63" s="49"/>
      <c r="H63" s="49"/>
      <c r="I63" s="51"/>
      <c r="J63" s="51"/>
      <c r="K63" s="51"/>
      <c r="L63" s="51"/>
      <c r="M63" s="51"/>
      <c r="N63" s="51"/>
      <c r="O63" s="51"/>
      <c r="P63" s="51"/>
      <c r="Q63" s="2"/>
      <c r="R63" s="2"/>
      <c r="S63" s="42"/>
      <c r="T63" s="42"/>
      <c r="U63" s="41"/>
      <c r="V63" s="41"/>
      <c r="W63" s="42"/>
      <c r="X63" s="42"/>
      <c r="Y63" s="41"/>
    </row>
    <row r="64" spans="2:31" s="2" customFormat="1" ht="13.5" customHeight="1" x14ac:dyDescent="0.2">
      <c r="B64" s="32" t="str">
        <f ca="1">S66 &amp; " " &amp; S68 &amp; " string  (" &amp; S$3 &amp;")"</f>
        <v>200m B string  (Men)</v>
      </c>
      <c r="D64" s="87" t="s">
        <v>94</v>
      </c>
      <c r="E64" s="390"/>
      <c r="F64" s="29" t="s">
        <v>72</v>
      </c>
      <c r="H64" s="47"/>
      <c r="I64" s="29"/>
    </row>
    <row r="65" spans="2:31" ht="13.5" customHeight="1" x14ac:dyDescent="0.2">
      <c r="B65" s="315" t="s">
        <v>26</v>
      </c>
      <c r="C65" s="70" t="s">
        <v>23</v>
      </c>
      <c r="D65" s="70" t="s">
        <v>70</v>
      </c>
      <c r="E65" s="316" t="s">
        <v>24</v>
      </c>
      <c r="F65" s="317" t="s">
        <v>27</v>
      </c>
      <c r="G65" s="48"/>
      <c r="H65" s="48"/>
      <c r="I65" s="70" t="str">
        <f t="shared" ref="I65:P65" si="55">I$3</f>
        <v>Bromsgrove &amp; Redditch AC</v>
      </c>
      <c r="J65" s="70" t="str">
        <f t="shared" si="55"/>
        <v>Burton AC</v>
      </c>
      <c r="K65" s="70" t="str">
        <f t="shared" si="55"/>
        <v>Kidderminster &amp; Stourport AC</v>
      </c>
      <c r="L65" s="70" t="str">
        <f t="shared" si="55"/>
        <v>Newport Harriers</v>
      </c>
      <c r="M65" s="70" t="str">
        <f t="shared" si="55"/>
        <v>Royal Sutton Coldfield</v>
      </c>
      <c r="N65" s="70" t="str">
        <f t="shared" si="55"/>
        <v>Solihull &amp; Small Heath AC</v>
      </c>
      <c r="O65" s="383" t="str">
        <f t="shared" si="55"/>
        <v>Stratford on Avon AC</v>
      </c>
      <c r="P65" s="383" t="str">
        <f t="shared" si="55"/>
        <v>Team8</v>
      </c>
      <c r="S65" s="40">
        <v>38</v>
      </c>
      <c r="T65" s="41"/>
      <c r="U65" s="42" t="s">
        <v>81</v>
      </c>
      <c r="V65" s="41"/>
      <c r="W65" s="42"/>
      <c r="X65" s="42" t="s">
        <v>82</v>
      </c>
      <c r="Y65" s="41" t="s">
        <v>83</v>
      </c>
      <c r="Z65" s="1" t="s">
        <v>84</v>
      </c>
    </row>
    <row r="66" spans="2:31" ht="13.5" customHeight="1" x14ac:dyDescent="0.2">
      <c r="B66" s="222">
        <v>1</v>
      </c>
      <c r="C66" s="223" t="str">
        <f t="shared" ref="C66:C73" ca="1" si="56">IF(ISNA(V66),"",V66)</f>
        <v>Nicholas Pryce</v>
      </c>
      <c r="D66" s="223" t="str">
        <f t="shared" ref="D66:D73" si="57">IF(ISNA(Y66),"",Y66)</f>
        <v>Royal Sutton Coldfield</v>
      </c>
      <c r="E66" s="224">
        <v>55</v>
      </c>
      <c r="F66" s="225" t="s">
        <v>1933</v>
      </c>
      <c r="G66" s="49"/>
      <c r="H66" s="49"/>
      <c r="I66" s="55" t="str">
        <f t="shared" ref="I66:P73" si="58">IF($Z66=I$3,$T66,"")</f>
        <v/>
      </c>
      <c r="J66" s="56" t="str">
        <f t="shared" si="58"/>
        <v/>
      </c>
      <c r="K66" s="56" t="str">
        <f t="shared" si="58"/>
        <v/>
      </c>
      <c r="L66" s="56" t="str">
        <f t="shared" si="58"/>
        <v/>
      </c>
      <c r="M66" s="56">
        <f t="shared" ca="1" si="58"/>
        <v>8</v>
      </c>
      <c r="N66" s="56" t="str">
        <f t="shared" si="58"/>
        <v/>
      </c>
      <c r="O66" s="57" t="str">
        <f t="shared" si="58"/>
        <v/>
      </c>
      <c r="P66" s="144" t="str">
        <f t="shared" si="58"/>
        <v/>
      </c>
      <c r="Q66" s="2"/>
      <c r="R66" s="2"/>
      <c r="S66" s="42" t="str">
        <f ca="1">VLOOKUP(S65,INDIRECT($S$5),2,FALSE)</f>
        <v>200m</v>
      </c>
      <c r="T66" s="42">
        <f t="shared" ref="T66:T73" ca="1" si="59">IF(X66&gt;1,"Error",U66)</f>
        <v>8</v>
      </c>
      <c r="U66" s="42">
        <f t="shared" ref="U66:U73" ca="1" si="60">IF(AND(E66&lt;&gt;"",LEFT(F66,1)="d"),0,INDIRECT(AB66))</f>
        <v>8</v>
      </c>
      <c r="V66" s="41" t="str">
        <f t="shared" ref="V66:V73" ca="1" si="61">HLOOKUP(E66,INDIRECT($S$4),INDIRECT(AD66),FALSE)</f>
        <v>Nicholas Pryce</v>
      </c>
      <c r="W66" s="42" t="str">
        <f t="shared" ref="W66:W73" si="62">CONCATENATE("=",AA66)</f>
        <v>=5</v>
      </c>
      <c r="X66" s="42">
        <f t="shared" ref="X66:X73" ca="1" si="63">COUNTIF(INDIRECT(AE66),W66)</f>
        <v>1</v>
      </c>
      <c r="Y66" s="35" t="str">
        <f t="shared" ref="Y66:Y73" si="64">VLOOKUP(E66,TeamID,2,FALSE)</f>
        <v>Royal Sutton Coldfield</v>
      </c>
      <c r="Z66" s="1" t="str">
        <f t="shared" ref="Z66:Z73" si="65">IF(ISNA(Y66),"",Y66)</f>
        <v>Royal Sutton Coldfield</v>
      </c>
      <c r="AA66" s="1">
        <f t="shared" ref="AA66:AA73" si="66">HLOOKUP(E66,$I$24:$X$25, 2, FALSE)</f>
        <v>5</v>
      </c>
      <c r="AB66" s="1" t="str">
        <f>IF(S68="A","Admin!B24","Admin!C24")</f>
        <v>Admin!C24</v>
      </c>
      <c r="AC66" s="79">
        <v>1</v>
      </c>
      <c r="AD66" s="2" t="str">
        <f t="shared" ref="AD66:AD73" si="67">"S" &amp; ROW(AB66)+AC66</f>
        <v>S67</v>
      </c>
      <c r="AE66" s="2" t="str">
        <f t="shared" ref="AE66:AE73" si="68">"AA$"&amp;ROW(AD66)+AC66-1&amp;":AA$"&amp;ROW(AD66)+AC66+6</f>
        <v>AA$66:AA$73</v>
      </c>
    </row>
    <row r="67" spans="2:31" ht="13.5" customHeight="1" x14ac:dyDescent="0.2">
      <c r="B67" s="34">
        <v>2</v>
      </c>
      <c r="C67" s="67" t="str">
        <f t="shared" ca="1" si="56"/>
        <v>Mathew Milward-Brookes</v>
      </c>
      <c r="D67" s="67" t="str">
        <f t="shared" si="57"/>
        <v>Stratford on Avon AC</v>
      </c>
      <c r="E67" s="36">
        <v>77</v>
      </c>
      <c r="F67" s="53" t="s">
        <v>1934</v>
      </c>
      <c r="G67" s="49"/>
      <c r="H67" s="49"/>
      <c r="I67" s="58" t="str">
        <f t="shared" si="58"/>
        <v/>
      </c>
      <c r="J67" s="59" t="str">
        <f t="shared" si="58"/>
        <v/>
      </c>
      <c r="K67" s="59" t="str">
        <f t="shared" si="58"/>
        <v/>
      </c>
      <c r="L67" s="59" t="str">
        <f t="shared" si="58"/>
        <v/>
      </c>
      <c r="M67" s="59" t="str">
        <f t="shared" si="58"/>
        <v/>
      </c>
      <c r="N67" s="59" t="str">
        <f t="shared" si="58"/>
        <v/>
      </c>
      <c r="O67" s="60">
        <f t="shared" ca="1" si="58"/>
        <v>6</v>
      </c>
      <c r="P67" s="149" t="str">
        <f t="shared" si="58"/>
        <v/>
      </c>
      <c r="Q67" s="2"/>
      <c r="R67" s="2"/>
      <c r="S67" s="42">
        <f>S65-$S$7</f>
        <v>6</v>
      </c>
      <c r="T67" s="42">
        <f t="shared" ca="1" si="59"/>
        <v>6</v>
      </c>
      <c r="U67" s="42">
        <f t="shared" ca="1" si="60"/>
        <v>6</v>
      </c>
      <c r="V67" s="41" t="str">
        <f t="shared" ca="1" si="61"/>
        <v>Mathew Milward-Brookes</v>
      </c>
      <c r="W67" s="42" t="str">
        <f t="shared" si="62"/>
        <v>=7</v>
      </c>
      <c r="X67" s="42">
        <f t="shared" ca="1" si="63"/>
        <v>1</v>
      </c>
      <c r="Y67" s="35" t="str">
        <f t="shared" si="64"/>
        <v>Stratford on Avon AC</v>
      </c>
      <c r="Z67" s="1" t="str">
        <f t="shared" si="65"/>
        <v>Stratford on Avon AC</v>
      </c>
      <c r="AA67" s="1">
        <f t="shared" si="66"/>
        <v>7</v>
      </c>
      <c r="AB67" s="1" t="str">
        <f>IF(S68="A","Admin!B25","Admin!C25")</f>
        <v>Admin!C25</v>
      </c>
      <c r="AC67" s="79">
        <f t="shared" ref="AC67:AC73" si="69">AC66-1</f>
        <v>0</v>
      </c>
      <c r="AD67" s="2" t="str">
        <f t="shared" si="67"/>
        <v>S67</v>
      </c>
      <c r="AE67" s="2" t="str">
        <f t="shared" si="68"/>
        <v>AA$66:AA$73</v>
      </c>
    </row>
    <row r="68" spans="2:31" ht="13.5" customHeight="1" x14ac:dyDescent="0.2">
      <c r="B68" s="34">
        <v>3</v>
      </c>
      <c r="C68" s="67" t="str">
        <f t="shared" ca="1" si="56"/>
        <v>Thomas Russell</v>
      </c>
      <c r="D68" s="67" t="str">
        <f t="shared" si="57"/>
        <v>Bromsgrove &amp; Redditch AC</v>
      </c>
      <c r="E68" s="36">
        <v>11</v>
      </c>
      <c r="F68" s="53" t="s">
        <v>1935</v>
      </c>
      <c r="G68" s="49"/>
      <c r="H68" s="49"/>
      <c r="I68" s="58">
        <f t="shared" ca="1" si="58"/>
        <v>5</v>
      </c>
      <c r="J68" s="59" t="str">
        <f t="shared" si="58"/>
        <v/>
      </c>
      <c r="K68" s="59" t="str">
        <f t="shared" si="58"/>
        <v/>
      </c>
      <c r="L68" s="59" t="str">
        <f t="shared" si="58"/>
        <v/>
      </c>
      <c r="M68" s="59" t="str">
        <f t="shared" si="58"/>
        <v/>
      </c>
      <c r="N68" s="59" t="str">
        <f t="shared" si="58"/>
        <v/>
      </c>
      <c r="O68" s="60" t="str">
        <f t="shared" si="58"/>
        <v/>
      </c>
      <c r="P68" s="149" t="str">
        <f t="shared" si="58"/>
        <v/>
      </c>
      <c r="Q68" s="2"/>
      <c r="R68" s="2"/>
      <c r="S68" s="81" t="s">
        <v>45</v>
      </c>
      <c r="T68" s="42">
        <f t="shared" ca="1" si="59"/>
        <v>5</v>
      </c>
      <c r="U68" s="42">
        <f t="shared" ca="1" si="60"/>
        <v>5</v>
      </c>
      <c r="V68" s="41" t="str">
        <f t="shared" ca="1" si="61"/>
        <v>Thomas Russell</v>
      </c>
      <c r="W68" s="42" t="str">
        <f t="shared" si="62"/>
        <v>=1</v>
      </c>
      <c r="X68" s="42">
        <f t="shared" ca="1" si="63"/>
        <v>1</v>
      </c>
      <c r="Y68" s="35" t="str">
        <f t="shared" si="64"/>
        <v>Bromsgrove &amp; Redditch AC</v>
      </c>
      <c r="Z68" s="1" t="str">
        <f t="shared" si="65"/>
        <v>Bromsgrove &amp; Redditch AC</v>
      </c>
      <c r="AA68" s="1">
        <f t="shared" si="66"/>
        <v>1</v>
      </c>
      <c r="AB68" s="1" t="str">
        <f>IF(S68="A","Admin!B26","Admin!C26")</f>
        <v>Admin!C26</v>
      </c>
      <c r="AC68" s="79">
        <f t="shared" si="69"/>
        <v>-1</v>
      </c>
      <c r="AD68" s="2" t="str">
        <f t="shared" si="67"/>
        <v>S67</v>
      </c>
      <c r="AE68" s="2" t="str">
        <f t="shared" si="68"/>
        <v>AA$66:AA$73</v>
      </c>
    </row>
    <row r="69" spans="2:31" ht="13.5" customHeight="1" x14ac:dyDescent="0.2">
      <c r="B69" s="34">
        <v>4</v>
      </c>
      <c r="C69" s="67" t="str">
        <f t="shared" ca="1" si="56"/>
        <v>Samuel Hall</v>
      </c>
      <c r="D69" s="67" t="str">
        <f t="shared" si="57"/>
        <v>Solihull &amp; Small Heath AC</v>
      </c>
      <c r="E69" s="36">
        <v>66</v>
      </c>
      <c r="F69" s="53" t="s">
        <v>1931</v>
      </c>
      <c r="G69" s="49"/>
      <c r="H69" s="49"/>
      <c r="I69" s="58" t="str">
        <f t="shared" si="58"/>
        <v/>
      </c>
      <c r="J69" s="59" t="str">
        <f t="shared" si="58"/>
        <v/>
      </c>
      <c r="K69" s="59" t="str">
        <f t="shared" si="58"/>
        <v/>
      </c>
      <c r="L69" s="59" t="str">
        <f t="shared" si="58"/>
        <v/>
      </c>
      <c r="M69" s="59" t="str">
        <f t="shared" si="58"/>
        <v/>
      </c>
      <c r="N69" s="59">
        <f t="shared" ca="1" si="58"/>
        <v>4</v>
      </c>
      <c r="O69" s="60" t="str">
        <f t="shared" si="58"/>
        <v/>
      </c>
      <c r="P69" s="149" t="str">
        <f t="shared" si="58"/>
        <v/>
      </c>
      <c r="Q69" s="2"/>
      <c r="R69" s="2"/>
      <c r="S69" s="80" t="s">
        <v>85</v>
      </c>
      <c r="T69" s="42">
        <f t="shared" ca="1" si="59"/>
        <v>4</v>
      </c>
      <c r="U69" s="42">
        <f t="shared" ca="1" si="60"/>
        <v>4</v>
      </c>
      <c r="V69" s="41" t="str">
        <f t="shared" ca="1" si="61"/>
        <v>Samuel Hall</v>
      </c>
      <c r="W69" s="42" t="str">
        <f t="shared" si="62"/>
        <v>=6</v>
      </c>
      <c r="X69" s="42">
        <f t="shared" ca="1" si="63"/>
        <v>1</v>
      </c>
      <c r="Y69" s="35" t="str">
        <f t="shared" si="64"/>
        <v>Solihull &amp; Small Heath AC</v>
      </c>
      <c r="Z69" s="1" t="str">
        <f t="shared" si="65"/>
        <v>Solihull &amp; Small Heath AC</v>
      </c>
      <c r="AA69" s="1">
        <f t="shared" si="66"/>
        <v>6</v>
      </c>
      <c r="AB69" s="1" t="str">
        <f>IF(S68="A","Admin!B27","Admin!C27")</f>
        <v>Admin!C27</v>
      </c>
      <c r="AC69" s="79">
        <f t="shared" si="69"/>
        <v>-2</v>
      </c>
      <c r="AD69" s="2" t="str">
        <f t="shared" si="67"/>
        <v>S67</v>
      </c>
      <c r="AE69" s="2" t="str">
        <f t="shared" si="68"/>
        <v>AA$66:AA$73</v>
      </c>
    </row>
    <row r="70" spans="2:31" ht="13.5" customHeight="1" x14ac:dyDescent="0.2">
      <c r="B70" s="34">
        <v>5</v>
      </c>
      <c r="C70" s="67" t="str">
        <f t="shared" ca="1" si="56"/>
        <v>Daniel Chew</v>
      </c>
      <c r="D70" s="67" t="str">
        <f t="shared" si="57"/>
        <v>Burton AC</v>
      </c>
      <c r="E70" s="36">
        <v>22</v>
      </c>
      <c r="F70" s="53" t="s">
        <v>1932</v>
      </c>
      <c r="G70" s="49"/>
      <c r="H70" s="49"/>
      <c r="I70" s="58" t="str">
        <f t="shared" si="58"/>
        <v/>
      </c>
      <c r="J70" s="59">
        <f t="shared" ca="1" si="58"/>
        <v>3</v>
      </c>
      <c r="K70" s="59" t="str">
        <f t="shared" si="58"/>
        <v/>
      </c>
      <c r="L70" s="59" t="str">
        <f t="shared" si="58"/>
        <v/>
      </c>
      <c r="M70" s="59" t="str">
        <f t="shared" si="58"/>
        <v/>
      </c>
      <c r="N70" s="59" t="str">
        <f t="shared" si="58"/>
        <v/>
      </c>
      <c r="O70" s="60" t="str">
        <f t="shared" si="58"/>
        <v/>
      </c>
      <c r="P70" s="149" t="str">
        <f t="shared" si="58"/>
        <v/>
      </c>
      <c r="Q70" s="2"/>
      <c r="R70" s="2"/>
      <c r="S70" s="42"/>
      <c r="T70" s="42">
        <f t="shared" ca="1" si="59"/>
        <v>3</v>
      </c>
      <c r="U70" s="42">
        <f t="shared" ca="1" si="60"/>
        <v>3</v>
      </c>
      <c r="V70" s="41" t="str">
        <f t="shared" ca="1" si="61"/>
        <v>Daniel Chew</v>
      </c>
      <c r="W70" s="42" t="str">
        <f t="shared" si="62"/>
        <v>=2</v>
      </c>
      <c r="X70" s="42">
        <f t="shared" ca="1" si="63"/>
        <v>1</v>
      </c>
      <c r="Y70" s="35" t="str">
        <f t="shared" si="64"/>
        <v>Burton AC</v>
      </c>
      <c r="Z70" s="1" t="str">
        <f t="shared" si="65"/>
        <v>Burton AC</v>
      </c>
      <c r="AA70" s="1">
        <f t="shared" si="66"/>
        <v>2</v>
      </c>
      <c r="AB70" s="1" t="str">
        <f>IF(S68="A","Admin!B28","Admin!C28")</f>
        <v>Admin!C28</v>
      </c>
      <c r="AC70" s="79">
        <f t="shared" si="69"/>
        <v>-3</v>
      </c>
      <c r="AD70" s="2" t="str">
        <f t="shared" si="67"/>
        <v>S67</v>
      </c>
      <c r="AE70" s="2" t="str">
        <f t="shared" si="68"/>
        <v>AA$66:AA$73</v>
      </c>
    </row>
    <row r="71" spans="2:31" ht="13.5" customHeight="1" x14ac:dyDescent="0.2">
      <c r="B71" s="34">
        <v>6</v>
      </c>
      <c r="C71" s="67" t="str">
        <f t="shared" ca="1" si="56"/>
        <v>Raheem Atkinson</v>
      </c>
      <c r="D71" s="67" t="str">
        <f t="shared" si="57"/>
        <v>Newport Harriers</v>
      </c>
      <c r="E71" s="36">
        <v>44</v>
      </c>
      <c r="F71" s="53" t="s">
        <v>1936</v>
      </c>
      <c r="G71" s="49"/>
      <c r="H71" s="49"/>
      <c r="I71" s="58" t="str">
        <f t="shared" si="58"/>
        <v/>
      </c>
      <c r="J71" s="59" t="str">
        <f t="shared" si="58"/>
        <v/>
      </c>
      <c r="K71" s="59" t="str">
        <f t="shared" si="58"/>
        <v/>
      </c>
      <c r="L71" s="59">
        <f t="shared" ca="1" si="58"/>
        <v>2</v>
      </c>
      <c r="M71" s="59" t="str">
        <f t="shared" si="58"/>
        <v/>
      </c>
      <c r="N71" s="59" t="str">
        <f t="shared" si="58"/>
        <v/>
      </c>
      <c r="O71" s="60" t="str">
        <f t="shared" si="58"/>
        <v/>
      </c>
      <c r="P71" s="149" t="str">
        <f t="shared" si="58"/>
        <v/>
      </c>
      <c r="Q71" s="2"/>
      <c r="R71" s="2"/>
      <c r="S71" s="42"/>
      <c r="T71" s="42">
        <f t="shared" ca="1" si="59"/>
        <v>2</v>
      </c>
      <c r="U71" s="42">
        <f t="shared" ca="1" si="60"/>
        <v>2</v>
      </c>
      <c r="V71" s="41" t="str">
        <f t="shared" ca="1" si="61"/>
        <v>Raheem Atkinson</v>
      </c>
      <c r="W71" s="42" t="str">
        <f t="shared" si="62"/>
        <v>=4</v>
      </c>
      <c r="X71" s="42">
        <f t="shared" ca="1" si="63"/>
        <v>1</v>
      </c>
      <c r="Y71" s="35" t="str">
        <f t="shared" si="64"/>
        <v>Newport Harriers</v>
      </c>
      <c r="Z71" s="1" t="str">
        <f t="shared" si="65"/>
        <v>Newport Harriers</v>
      </c>
      <c r="AA71" s="1">
        <f t="shared" si="66"/>
        <v>4</v>
      </c>
      <c r="AB71" s="1" t="str">
        <f>IF(S68="A","Admin!B29","Admin!C29")</f>
        <v>Admin!C29</v>
      </c>
      <c r="AC71" s="79">
        <f t="shared" si="69"/>
        <v>-4</v>
      </c>
      <c r="AD71" s="2" t="str">
        <f t="shared" si="67"/>
        <v>S67</v>
      </c>
      <c r="AE71" s="2" t="str">
        <f t="shared" si="68"/>
        <v>AA$66:AA$73</v>
      </c>
    </row>
    <row r="72" spans="2:31" ht="13.5" customHeight="1" x14ac:dyDescent="0.2">
      <c r="B72" s="37">
        <v>7</v>
      </c>
      <c r="C72" s="68" t="str">
        <f t="shared" ca="1" si="56"/>
        <v>Adrian James</v>
      </c>
      <c r="D72" s="68" t="str">
        <f t="shared" si="57"/>
        <v>Kidderminster &amp; Stourport AC</v>
      </c>
      <c r="E72" s="38">
        <v>33</v>
      </c>
      <c r="F72" s="54" t="s">
        <v>1937</v>
      </c>
      <c r="G72" s="49"/>
      <c r="H72" s="49"/>
      <c r="I72" s="61" t="str">
        <f t="shared" si="58"/>
        <v/>
      </c>
      <c r="J72" s="62" t="str">
        <f t="shared" si="58"/>
        <v/>
      </c>
      <c r="K72" s="62">
        <f t="shared" ca="1" si="58"/>
        <v>1</v>
      </c>
      <c r="L72" s="62" t="str">
        <f t="shared" si="58"/>
        <v/>
      </c>
      <c r="M72" s="62" t="str">
        <f t="shared" si="58"/>
        <v/>
      </c>
      <c r="N72" s="62" t="str">
        <f t="shared" si="58"/>
        <v/>
      </c>
      <c r="O72" s="63" t="str">
        <f t="shared" si="58"/>
        <v/>
      </c>
      <c r="P72" s="149" t="str">
        <f t="shared" si="58"/>
        <v/>
      </c>
      <c r="Q72" s="2"/>
      <c r="R72" s="2"/>
      <c r="S72" s="42"/>
      <c r="T72" s="42">
        <f t="shared" ca="1" si="59"/>
        <v>1</v>
      </c>
      <c r="U72" s="42">
        <f t="shared" ca="1" si="60"/>
        <v>1</v>
      </c>
      <c r="V72" s="41" t="str">
        <f t="shared" ca="1" si="61"/>
        <v>Adrian James</v>
      </c>
      <c r="W72" s="42" t="str">
        <f t="shared" si="62"/>
        <v>=3</v>
      </c>
      <c r="X72" s="42">
        <f t="shared" ca="1" si="63"/>
        <v>1</v>
      </c>
      <c r="Y72" s="35" t="str">
        <f t="shared" si="64"/>
        <v>Kidderminster &amp; Stourport AC</v>
      </c>
      <c r="Z72" s="1" t="str">
        <f t="shared" si="65"/>
        <v>Kidderminster &amp; Stourport AC</v>
      </c>
      <c r="AA72" s="1">
        <f t="shared" si="66"/>
        <v>3</v>
      </c>
      <c r="AB72" s="1" t="str">
        <f>IF(S68="A","Admin!B30","Admin!C30")</f>
        <v>Admin!C30</v>
      </c>
      <c r="AC72" s="79">
        <f t="shared" si="69"/>
        <v>-5</v>
      </c>
      <c r="AD72" s="2" t="str">
        <f t="shared" si="67"/>
        <v>S67</v>
      </c>
      <c r="AE72" s="2" t="str">
        <f t="shared" si="68"/>
        <v>AA$66:AA$73</v>
      </c>
    </row>
    <row r="73" spans="2:31" ht="13.5" hidden="1" customHeight="1" x14ac:dyDescent="0.2">
      <c r="B73" s="378">
        <v>8</v>
      </c>
      <c r="C73" s="379" t="str">
        <f t="shared" ca="1" si="56"/>
        <v/>
      </c>
      <c r="D73" s="379" t="str">
        <f t="shared" si="57"/>
        <v/>
      </c>
      <c r="E73" s="380"/>
      <c r="F73" s="381" t="s">
        <v>98</v>
      </c>
      <c r="G73" s="49"/>
      <c r="H73" s="49"/>
      <c r="I73" s="374" t="str">
        <f t="shared" si="58"/>
        <v/>
      </c>
      <c r="J73" s="382" t="str">
        <f t="shared" si="58"/>
        <v/>
      </c>
      <c r="K73" s="382" t="str">
        <f t="shared" si="58"/>
        <v/>
      </c>
      <c r="L73" s="382" t="str">
        <f t="shared" si="58"/>
        <v/>
      </c>
      <c r="M73" s="382" t="str">
        <f t="shared" si="58"/>
        <v/>
      </c>
      <c r="N73" s="382" t="str">
        <f t="shared" si="58"/>
        <v/>
      </c>
      <c r="O73" s="382" t="str">
        <f t="shared" si="58"/>
        <v/>
      </c>
      <c r="P73" s="63" t="str">
        <f t="shared" si="58"/>
        <v/>
      </c>
      <c r="Q73" s="2"/>
      <c r="R73" s="2"/>
      <c r="S73" s="42"/>
      <c r="T73" s="42">
        <f t="shared" ca="1" si="59"/>
        <v>0</v>
      </c>
      <c r="U73" s="42">
        <f t="shared" ca="1" si="60"/>
        <v>0</v>
      </c>
      <c r="V73" s="41" t="e">
        <f t="shared" ca="1" si="61"/>
        <v>#N/A</v>
      </c>
      <c r="W73" s="42" t="e">
        <f t="shared" si="62"/>
        <v>#N/A</v>
      </c>
      <c r="X73" s="42">
        <f t="shared" ca="1" si="63"/>
        <v>1</v>
      </c>
      <c r="Y73" s="35" t="e">
        <f t="shared" si="64"/>
        <v>#N/A</v>
      </c>
      <c r="Z73" s="1" t="str">
        <f t="shared" si="65"/>
        <v/>
      </c>
      <c r="AA73" s="1" t="e">
        <f t="shared" si="66"/>
        <v>#N/A</v>
      </c>
      <c r="AB73" s="1" t="str">
        <f>IF(S68="A","Admin!B31","Admin!C31")</f>
        <v>Admin!C31</v>
      </c>
      <c r="AC73" s="79">
        <f t="shared" si="69"/>
        <v>-6</v>
      </c>
      <c r="AD73" s="2" t="str">
        <f t="shared" si="67"/>
        <v>S67</v>
      </c>
      <c r="AE73" s="2" t="str">
        <f t="shared" si="68"/>
        <v>AA$66:AA$73</v>
      </c>
    </row>
    <row r="74" spans="2:31" ht="13.5" customHeight="1" x14ac:dyDescent="0.2"/>
    <row r="75" spans="2:31" ht="13.5" customHeight="1" x14ac:dyDescent="0.2"/>
    <row r="76" spans="2:31" s="2" customFormat="1" ht="13.5" customHeight="1" x14ac:dyDescent="0.2">
      <c r="B76" s="32" t="str">
        <f ca="1">S78 &amp; " " &amp; S80 &amp; " string  (" &amp; S$3 &amp;")"</f>
        <v>400m A string  (Men)</v>
      </c>
      <c r="H76" s="47"/>
      <c r="I76" s="29"/>
    </row>
    <row r="77" spans="2:31" ht="13.5" customHeight="1" x14ac:dyDescent="0.2">
      <c r="B77" s="315" t="s">
        <v>26</v>
      </c>
      <c r="C77" s="70" t="s">
        <v>23</v>
      </c>
      <c r="D77" s="70" t="s">
        <v>70</v>
      </c>
      <c r="E77" s="316" t="s">
        <v>24</v>
      </c>
      <c r="F77" s="317" t="s">
        <v>27</v>
      </c>
      <c r="G77" s="48"/>
      <c r="H77" s="48"/>
      <c r="I77" s="70" t="str">
        <f t="shared" ref="I77:P77" si="70">I$3</f>
        <v>Bromsgrove &amp; Redditch AC</v>
      </c>
      <c r="J77" s="70" t="str">
        <f t="shared" si="70"/>
        <v>Burton AC</v>
      </c>
      <c r="K77" s="70" t="str">
        <f t="shared" si="70"/>
        <v>Kidderminster &amp; Stourport AC</v>
      </c>
      <c r="L77" s="70" t="str">
        <f t="shared" si="70"/>
        <v>Newport Harriers</v>
      </c>
      <c r="M77" s="70" t="str">
        <f t="shared" si="70"/>
        <v>Royal Sutton Coldfield</v>
      </c>
      <c r="N77" s="70" t="str">
        <f t="shared" si="70"/>
        <v>Solihull &amp; Small Heath AC</v>
      </c>
      <c r="O77" s="383" t="str">
        <f t="shared" si="70"/>
        <v>Stratford on Avon AC</v>
      </c>
      <c r="P77" s="383" t="str">
        <f t="shared" si="70"/>
        <v>Team8</v>
      </c>
      <c r="S77" s="40">
        <v>39</v>
      </c>
      <c r="T77" s="41"/>
      <c r="U77" s="42" t="s">
        <v>81</v>
      </c>
      <c r="V77" s="41"/>
      <c r="W77" s="42"/>
      <c r="X77" s="42" t="s">
        <v>82</v>
      </c>
      <c r="Y77" s="41" t="s">
        <v>83</v>
      </c>
      <c r="Z77" s="1" t="s">
        <v>84</v>
      </c>
    </row>
    <row r="78" spans="2:31" ht="13.5" customHeight="1" x14ac:dyDescent="0.2">
      <c r="B78" s="222">
        <v>1</v>
      </c>
      <c r="C78" s="223" t="str">
        <f t="shared" ref="C78:C85" ca="1" si="71">IF(ISNA(V78),"",V78)</f>
        <v>Henry Thorneywork</v>
      </c>
      <c r="D78" s="223" t="str">
        <f t="shared" ref="D78:D85" si="72">IF(ISNA(Y78),"",Y78)</f>
        <v>Solihull &amp; Small Heath AC</v>
      </c>
      <c r="E78" s="224">
        <v>6</v>
      </c>
      <c r="F78" s="225" t="s">
        <v>2011</v>
      </c>
      <c r="G78" s="49"/>
      <c r="H78" s="49"/>
      <c r="I78" s="55" t="str">
        <f t="shared" ref="I78:P85" si="73">IF($Z78=I$3,$T78,"")</f>
        <v/>
      </c>
      <c r="J78" s="56" t="str">
        <f t="shared" si="73"/>
        <v/>
      </c>
      <c r="K78" s="56" t="str">
        <f t="shared" si="73"/>
        <v/>
      </c>
      <c r="L78" s="56" t="str">
        <f t="shared" si="73"/>
        <v/>
      </c>
      <c r="M78" s="56" t="str">
        <f t="shared" si="73"/>
        <v/>
      </c>
      <c r="N78" s="56">
        <f t="shared" ca="1" si="73"/>
        <v>10</v>
      </c>
      <c r="O78" s="57" t="str">
        <f t="shared" si="73"/>
        <v/>
      </c>
      <c r="P78" s="144" t="str">
        <f t="shared" si="73"/>
        <v/>
      </c>
      <c r="Q78" s="2"/>
      <c r="R78" s="2"/>
      <c r="S78" s="42" t="str">
        <f ca="1">VLOOKUP(S77,INDIRECT($S$5),2,FALSE)</f>
        <v>400m</v>
      </c>
      <c r="T78" s="42">
        <f t="shared" ref="T78:T85" ca="1" si="74">IF(X78&gt;1,"Error",U78)</f>
        <v>10</v>
      </c>
      <c r="U78" s="42">
        <f t="shared" ref="U78:U85" ca="1" si="75">IF(AND(E78&lt;&gt;"",LEFT(F78,1)="d"),0,INDIRECT(AB78))</f>
        <v>10</v>
      </c>
      <c r="V78" s="41" t="str">
        <f t="shared" ref="V78:V85" ca="1" si="76">HLOOKUP(E78,INDIRECT($S$4),INDIRECT(AD78),FALSE)</f>
        <v>Henry Thorneywork</v>
      </c>
      <c r="W78" s="42" t="str">
        <f t="shared" ref="W78:W85" si="77">CONCATENATE("=",AA78)</f>
        <v>=6</v>
      </c>
      <c r="X78" s="42">
        <f t="shared" ref="X78:X85" ca="1" si="78">COUNTIF(INDIRECT(AE78),W78)</f>
        <v>1</v>
      </c>
      <c r="Y78" s="35" t="str">
        <f t="shared" ref="Y78:Y85" si="79">VLOOKUP(E78,TeamID,2,FALSE)</f>
        <v>Solihull &amp; Small Heath AC</v>
      </c>
      <c r="Z78" s="1" t="str">
        <f t="shared" ref="Z78:Z85" si="80">IF(ISNA(Y78),"",Y78)</f>
        <v>Solihull &amp; Small Heath AC</v>
      </c>
      <c r="AA78" s="1">
        <f t="shared" ref="AA78:AA85" si="81">HLOOKUP(E78,$I$24:$X$25, 2, FALSE)</f>
        <v>6</v>
      </c>
      <c r="AB78" s="1" t="str">
        <f>IF(S80="A","Admin!B24","Admin!C24")</f>
        <v>Admin!B24</v>
      </c>
      <c r="AC78" s="79">
        <v>1</v>
      </c>
      <c r="AD78" s="2" t="str">
        <f t="shared" ref="AD78:AD85" si="82">"S" &amp; ROW(AB78)+AC78</f>
        <v>S79</v>
      </c>
      <c r="AE78" s="2" t="str">
        <f t="shared" ref="AE78:AE85" si="83">"AA$"&amp;ROW(AD78)+AC78-1&amp;":AA$"&amp;ROW(AD78)+AC78+6</f>
        <v>AA$78:AA$85</v>
      </c>
    </row>
    <row r="79" spans="2:31" ht="13.5" customHeight="1" x14ac:dyDescent="0.2">
      <c r="B79" s="34">
        <v>2</v>
      </c>
      <c r="C79" s="67" t="str">
        <f t="shared" ca="1" si="71"/>
        <v>Edward Sheffield</v>
      </c>
      <c r="D79" s="67" t="str">
        <f t="shared" si="72"/>
        <v>Burton AC</v>
      </c>
      <c r="E79" s="36">
        <v>2</v>
      </c>
      <c r="F79" s="53" t="s">
        <v>2012</v>
      </c>
      <c r="G79" s="49"/>
      <c r="H79" s="49"/>
      <c r="I79" s="58" t="str">
        <f t="shared" si="73"/>
        <v/>
      </c>
      <c r="J79" s="59">
        <f t="shared" ca="1" si="73"/>
        <v>8</v>
      </c>
      <c r="K79" s="59" t="str">
        <f t="shared" si="73"/>
        <v/>
      </c>
      <c r="L79" s="59" t="str">
        <f t="shared" si="73"/>
        <v/>
      </c>
      <c r="M79" s="59" t="str">
        <f t="shared" si="73"/>
        <v/>
      </c>
      <c r="N79" s="59" t="str">
        <f t="shared" si="73"/>
        <v/>
      </c>
      <c r="O79" s="60" t="str">
        <f t="shared" si="73"/>
        <v/>
      </c>
      <c r="P79" s="149" t="str">
        <f t="shared" si="73"/>
        <v/>
      </c>
      <c r="Q79" s="2"/>
      <c r="R79" s="2"/>
      <c r="S79" s="42">
        <f>S77-$S$7</f>
        <v>7</v>
      </c>
      <c r="T79" s="42">
        <f t="shared" ca="1" si="74"/>
        <v>8</v>
      </c>
      <c r="U79" s="42">
        <f t="shared" ca="1" si="75"/>
        <v>8</v>
      </c>
      <c r="V79" s="41" t="str">
        <f t="shared" ca="1" si="76"/>
        <v>Edward Sheffield</v>
      </c>
      <c r="W79" s="42" t="str">
        <f t="shared" si="77"/>
        <v>=2</v>
      </c>
      <c r="X79" s="42">
        <f t="shared" ca="1" si="78"/>
        <v>1</v>
      </c>
      <c r="Y79" s="35" t="str">
        <f t="shared" si="79"/>
        <v>Burton AC</v>
      </c>
      <c r="Z79" s="1" t="str">
        <f t="shared" si="80"/>
        <v>Burton AC</v>
      </c>
      <c r="AA79" s="1">
        <f t="shared" si="81"/>
        <v>2</v>
      </c>
      <c r="AB79" s="1" t="str">
        <f>IF(S80="A","Admin!B25","Admin!C25")</f>
        <v>Admin!B25</v>
      </c>
      <c r="AC79" s="79">
        <f t="shared" ref="AC79:AC85" si="84">AC78-1</f>
        <v>0</v>
      </c>
      <c r="AD79" s="2" t="str">
        <f t="shared" si="82"/>
        <v>S79</v>
      </c>
      <c r="AE79" s="2" t="str">
        <f t="shared" si="83"/>
        <v>AA$78:AA$85</v>
      </c>
    </row>
    <row r="80" spans="2:31" ht="13.5" customHeight="1" x14ac:dyDescent="0.2">
      <c r="B80" s="34">
        <v>3</v>
      </c>
      <c r="C80" s="67" t="str">
        <f t="shared" ca="1" si="71"/>
        <v>David Mould</v>
      </c>
      <c r="D80" s="67" t="str">
        <f t="shared" si="72"/>
        <v>Bromsgrove &amp; Redditch AC</v>
      </c>
      <c r="E80" s="36">
        <v>1</v>
      </c>
      <c r="F80" s="53" t="s">
        <v>2013</v>
      </c>
      <c r="G80" s="49"/>
      <c r="H80" s="49"/>
      <c r="I80" s="58">
        <f t="shared" ca="1" si="73"/>
        <v>7</v>
      </c>
      <c r="J80" s="59" t="str">
        <f t="shared" si="73"/>
        <v/>
      </c>
      <c r="K80" s="59" t="str">
        <f t="shared" si="73"/>
        <v/>
      </c>
      <c r="L80" s="59" t="str">
        <f t="shared" si="73"/>
        <v/>
      </c>
      <c r="M80" s="59" t="str">
        <f t="shared" si="73"/>
        <v/>
      </c>
      <c r="N80" s="59" t="str">
        <f t="shared" si="73"/>
        <v/>
      </c>
      <c r="O80" s="60" t="str">
        <f t="shared" si="73"/>
        <v/>
      </c>
      <c r="P80" s="149" t="str">
        <f t="shared" si="73"/>
        <v/>
      </c>
      <c r="Q80" s="2"/>
      <c r="R80" s="2"/>
      <c r="S80" s="81" t="s">
        <v>44</v>
      </c>
      <c r="T80" s="42">
        <f t="shared" ca="1" si="74"/>
        <v>7</v>
      </c>
      <c r="U80" s="42">
        <f t="shared" ca="1" si="75"/>
        <v>7</v>
      </c>
      <c r="V80" s="41" t="str">
        <f t="shared" ca="1" si="76"/>
        <v>David Mould</v>
      </c>
      <c r="W80" s="42" t="str">
        <f t="shared" si="77"/>
        <v>=1</v>
      </c>
      <c r="X80" s="42">
        <f t="shared" ca="1" si="78"/>
        <v>1</v>
      </c>
      <c r="Y80" s="35" t="str">
        <f t="shared" si="79"/>
        <v>Bromsgrove &amp; Redditch AC</v>
      </c>
      <c r="Z80" s="1" t="str">
        <f t="shared" si="80"/>
        <v>Bromsgrove &amp; Redditch AC</v>
      </c>
      <c r="AA80" s="1">
        <f t="shared" si="81"/>
        <v>1</v>
      </c>
      <c r="AB80" s="1" t="str">
        <f>IF(S80="A","Admin!B26","Admin!C26")</f>
        <v>Admin!B26</v>
      </c>
      <c r="AC80" s="79">
        <f t="shared" si="84"/>
        <v>-1</v>
      </c>
      <c r="AD80" s="2" t="str">
        <f t="shared" si="82"/>
        <v>S79</v>
      </c>
      <c r="AE80" s="2" t="str">
        <f t="shared" si="83"/>
        <v>AA$78:AA$85</v>
      </c>
    </row>
    <row r="81" spans="2:31" ht="13.5" customHeight="1" x14ac:dyDescent="0.2">
      <c r="B81" s="34">
        <v>4</v>
      </c>
      <c r="C81" s="67" t="str">
        <f t="shared" ca="1" si="71"/>
        <v>Shem Nelson</v>
      </c>
      <c r="D81" s="67" t="str">
        <f t="shared" si="72"/>
        <v>Royal Sutton Coldfield</v>
      </c>
      <c r="E81" s="36">
        <v>5</v>
      </c>
      <c r="F81" s="53" t="s">
        <v>2014</v>
      </c>
      <c r="G81" s="49"/>
      <c r="H81" s="49"/>
      <c r="I81" s="58" t="str">
        <f t="shared" si="73"/>
        <v/>
      </c>
      <c r="J81" s="59" t="str">
        <f t="shared" si="73"/>
        <v/>
      </c>
      <c r="K81" s="59" t="str">
        <f t="shared" si="73"/>
        <v/>
      </c>
      <c r="L81" s="59" t="str">
        <f t="shared" si="73"/>
        <v/>
      </c>
      <c r="M81" s="59">
        <f t="shared" ca="1" si="73"/>
        <v>6</v>
      </c>
      <c r="N81" s="59" t="str">
        <f t="shared" si="73"/>
        <v/>
      </c>
      <c r="O81" s="60" t="str">
        <f t="shared" si="73"/>
        <v/>
      </c>
      <c r="P81" s="149" t="str">
        <f t="shared" si="73"/>
        <v/>
      </c>
      <c r="Q81" s="2"/>
      <c r="R81" s="2"/>
      <c r="S81" s="80" t="s">
        <v>85</v>
      </c>
      <c r="T81" s="42">
        <f t="shared" ca="1" si="74"/>
        <v>6</v>
      </c>
      <c r="U81" s="42">
        <f t="shared" ca="1" si="75"/>
        <v>6</v>
      </c>
      <c r="V81" s="41" t="str">
        <f t="shared" ca="1" si="76"/>
        <v>Shem Nelson</v>
      </c>
      <c r="W81" s="42" t="str">
        <f t="shared" si="77"/>
        <v>=5</v>
      </c>
      <c r="X81" s="42">
        <f t="shared" ca="1" si="78"/>
        <v>1</v>
      </c>
      <c r="Y81" s="35" t="str">
        <f t="shared" si="79"/>
        <v>Royal Sutton Coldfield</v>
      </c>
      <c r="Z81" s="1" t="str">
        <f t="shared" si="80"/>
        <v>Royal Sutton Coldfield</v>
      </c>
      <c r="AA81" s="1">
        <f t="shared" si="81"/>
        <v>5</v>
      </c>
      <c r="AB81" s="1" t="str">
        <f>IF(S80="A","Admin!B27","Admin!C27")</f>
        <v>Admin!B27</v>
      </c>
      <c r="AC81" s="79">
        <f t="shared" si="84"/>
        <v>-2</v>
      </c>
      <c r="AD81" s="2" t="str">
        <f t="shared" si="82"/>
        <v>S79</v>
      </c>
      <c r="AE81" s="2" t="str">
        <f t="shared" si="83"/>
        <v>AA$78:AA$85</v>
      </c>
    </row>
    <row r="82" spans="2:31" ht="13.5" customHeight="1" x14ac:dyDescent="0.2">
      <c r="B82" s="34">
        <v>5</v>
      </c>
      <c r="C82" s="67" t="str">
        <f t="shared" ca="1" si="71"/>
        <v>Adam Bayliss</v>
      </c>
      <c r="D82" s="67" t="str">
        <f t="shared" si="72"/>
        <v>Stratford on Avon AC</v>
      </c>
      <c r="E82" s="36">
        <v>7</v>
      </c>
      <c r="F82" s="53" t="s">
        <v>2015</v>
      </c>
      <c r="G82" s="49"/>
      <c r="H82" s="49"/>
      <c r="I82" s="58" t="str">
        <f t="shared" si="73"/>
        <v/>
      </c>
      <c r="J82" s="59" t="str">
        <f t="shared" si="73"/>
        <v/>
      </c>
      <c r="K82" s="59" t="str">
        <f t="shared" si="73"/>
        <v/>
      </c>
      <c r="L82" s="59" t="str">
        <f t="shared" si="73"/>
        <v/>
      </c>
      <c r="M82" s="59" t="str">
        <f t="shared" si="73"/>
        <v/>
      </c>
      <c r="N82" s="59" t="str">
        <f t="shared" si="73"/>
        <v/>
      </c>
      <c r="O82" s="60">
        <f t="shared" ca="1" si="73"/>
        <v>5</v>
      </c>
      <c r="P82" s="149" t="str">
        <f t="shared" si="73"/>
        <v/>
      </c>
      <c r="Q82" s="2"/>
      <c r="R82" s="2"/>
      <c r="S82" s="42"/>
      <c r="T82" s="42">
        <f t="shared" ca="1" si="74"/>
        <v>5</v>
      </c>
      <c r="U82" s="42">
        <f t="shared" ca="1" si="75"/>
        <v>5</v>
      </c>
      <c r="V82" s="41" t="str">
        <f t="shared" ca="1" si="76"/>
        <v>Adam Bayliss</v>
      </c>
      <c r="W82" s="42" t="str">
        <f t="shared" si="77"/>
        <v>=7</v>
      </c>
      <c r="X82" s="42">
        <f t="shared" ca="1" si="78"/>
        <v>1</v>
      </c>
      <c r="Y82" s="35" t="str">
        <f t="shared" si="79"/>
        <v>Stratford on Avon AC</v>
      </c>
      <c r="Z82" s="1" t="str">
        <f t="shared" si="80"/>
        <v>Stratford on Avon AC</v>
      </c>
      <c r="AA82" s="1">
        <f t="shared" si="81"/>
        <v>7</v>
      </c>
      <c r="AB82" s="1" t="str">
        <f>IF(S80="A","Admin!B28","Admin!C28")</f>
        <v>Admin!B28</v>
      </c>
      <c r="AC82" s="79">
        <f t="shared" si="84"/>
        <v>-3</v>
      </c>
      <c r="AD82" s="2" t="str">
        <f t="shared" si="82"/>
        <v>S79</v>
      </c>
      <c r="AE82" s="2" t="str">
        <f t="shared" si="83"/>
        <v>AA$78:AA$85</v>
      </c>
    </row>
    <row r="83" spans="2:31" ht="13.5" customHeight="1" x14ac:dyDescent="0.2">
      <c r="B83" s="34">
        <v>6</v>
      </c>
      <c r="C83" s="67" t="str">
        <f t="shared" ca="1" si="71"/>
        <v>Lee Richards</v>
      </c>
      <c r="D83" s="67" t="str">
        <f t="shared" si="72"/>
        <v>Newport Harriers</v>
      </c>
      <c r="E83" s="36">
        <v>4</v>
      </c>
      <c r="F83" s="53" t="s">
        <v>2016</v>
      </c>
      <c r="G83" s="49"/>
      <c r="H83" s="49"/>
      <c r="I83" s="58" t="str">
        <f t="shared" si="73"/>
        <v/>
      </c>
      <c r="J83" s="59" t="str">
        <f t="shared" si="73"/>
        <v/>
      </c>
      <c r="K83" s="59" t="str">
        <f t="shared" si="73"/>
        <v/>
      </c>
      <c r="L83" s="59">
        <f t="shared" ca="1" si="73"/>
        <v>4</v>
      </c>
      <c r="M83" s="59" t="str">
        <f t="shared" si="73"/>
        <v/>
      </c>
      <c r="N83" s="59" t="str">
        <f t="shared" si="73"/>
        <v/>
      </c>
      <c r="O83" s="60" t="str">
        <f t="shared" si="73"/>
        <v/>
      </c>
      <c r="P83" s="149" t="str">
        <f t="shared" si="73"/>
        <v/>
      </c>
      <c r="Q83" s="2"/>
      <c r="R83" s="2"/>
      <c r="S83" s="42"/>
      <c r="T83" s="42">
        <f t="shared" ca="1" si="74"/>
        <v>4</v>
      </c>
      <c r="U83" s="42">
        <f t="shared" ca="1" si="75"/>
        <v>4</v>
      </c>
      <c r="V83" s="41" t="str">
        <f t="shared" ca="1" si="76"/>
        <v>Lee Richards</v>
      </c>
      <c r="W83" s="42" t="str">
        <f t="shared" si="77"/>
        <v>=4</v>
      </c>
      <c r="X83" s="42">
        <f t="shared" ca="1" si="78"/>
        <v>1</v>
      </c>
      <c r="Y83" s="35" t="str">
        <f t="shared" si="79"/>
        <v>Newport Harriers</v>
      </c>
      <c r="Z83" s="1" t="str">
        <f t="shared" si="80"/>
        <v>Newport Harriers</v>
      </c>
      <c r="AA83" s="1">
        <f t="shared" si="81"/>
        <v>4</v>
      </c>
      <c r="AB83" s="1" t="str">
        <f>IF(S80="A","Admin!B29","Admin!C29")</f>
        <v>Admin!B29</v>
      </c>
      <c r="AC83" s="79">
        <f t="shared" si="84"/>
        <v>-4</v>
      </c>
      <c r="AD83" s="2" t="str">
        <f t="shared" si="82"/>
        <v>S79</v>
      </c>
      <c r="AE83" s="2" t="str">
        <f t="shared" si="83"/>
        <v>AA$78:AA$85</v>
      </c>
    </row>
    <row r="84" spans="2:31" ht="13.5" customHeight="1" x14ac:dyDescent="0.2">
      <c r="B84" s="37">
        <v>7</v>
      </c>
      <c r="C84" s="68" t="str">
        <f t="shared" ca="1" si="71"/>
        <v>Kieran Beech</v>
      </c>
      <c r="D84" s="68" t="str">
        <f t="shared" si="72"/>
        <v>Kidderminster &amp; Stourport AC</v>
      </c>
      <c r="E84" s="38">
        <v>3</v>
      </c>
      <c r="F84" s="54" t="s">
        <v>2017</v>
      </c>
      <c r="G84" s="49"/>
      <c r="H84" s="49"/>
      <c r="I84" s="61" t="str">
        <f t="shared" si="73"/>
        <v/>
      </c>
      <c r="J84" s="62" t="str">
        <f t="shared" si="73"/>
        <v/>
      </c>
      <c r="K84" s="62">
        <f t="shared" ca="1" si="73"/>
        <v>3</v>
      </c>
      <c r="L84" s="62" t="str">
        <f t="shared" si="73"/>
        <v/>
      </c>
      <c r="M84" s="62" t="str">
        <f t="shared" si="73"/>
        <v/>
      </c>
      <c r="N84" s="62" t="str">
        <f t="shared" si="73"/>
        <v/>
      </c>
      <c r="O84" s="63" t="str">
        <f t="shared" si="73"/>
        <v/>
      </c>
      <c r="P84" s="149" t="str">
        <f t="shared" si="73"/>
        <v/>
      </c>
      <c r="Q84" s="2"/>
      <c r="R84" s="2"/>
      <c r="S84" s="42"/>
      <c r="T84" s="42">
        <f t="shared" ca="1" si="74"/>
        <v>3</v>
      </c>
      <c r="U84" s="42">
        <f t="shared" ca="1" si="75"/>
        <v>3</v>
      </c>
      <c r="V84" s="41" t="str">
        <f t="shared" ca="1" si="76"/>
        <v>Kieran Beech</v>
      </c>
      <c r="W84" s="42" t="str">
        <f t="shared" si="77"/>
        <v>=3</v>
      </c>
      <c r="X84" s="42">
        <f t="shared" ca="1" si="78"/>
        <v>1</v>
      </c>
      <c r="Y84" s="35" t="str">
        <f t="shared" si="79"/>
        <v>Kidderminster &amp; Stourport AC</v>
      </c>
      <c r="Z84" s="1" t="str">
        <f t="shared" si="80"/>
        <v>Kidderminster &amp; Stourport AC</v>
      </c>
      <c r="AA84" s="1">
        <f t="shared" si="81"/>
        <v>3</v>
      </c>
      <c r="AB84" s="1" t="str">
        <f>IF(S80="A","Admin!B30","Admin!C30")</f>
        <v>Admin!B30</v>
      </c>
      <c r="AC84" s="79">
        <f t="shared" si="84"/>
        <v>-5</v>
      </c>
      <c r="AD84" s="2" t="str">
        <f t="shared" si="82"/>
        <v>S79</v>
      </c>
      <c r="AE84" s="2" t="str">
        <f t="shared" si="83"/>
        <v>AA$78:AA$85</v>
      </c>
    </row>
    <row r="85" spans="2:31" ht="13.5" hidden="1" customHeight="1" x14ac:dyDescent="0.2">
      <c r="B85" s="378">
        <v>8</v>
      </c>
      <c r="C85" s="379" t="str">
        <f t="shared" ca="1" si="71"/>
        <v/>
      </c>
      <c r="D85" s="379" t="str">
        <f t="shared" si="72"/>
        <v/>
      </c>
      <c r="E85" s="380"/>
      <c r="F85" s="381" t="s">
        <v>98</v>
      </c>
      <c r="G85" s="49"/>
      <c r="H85" s="49"/>
      <c r="I85" s="374" t="str">
        <f t="shared" si="73"/>
        <v/>
      </c>
      <c r="J85" s="382" t="str">
        <f t="shared" si="73"/>
        <v/>
      </c>
      <c r="K85" s="382" t="str">
        <f t="shared" si="73"/>
        <v/>
      </c>
      <c r="L85" s="382" t="str">
        <f t="shared" si="73"/>
        <v/>
      </c>
      <c r="M85" s="382" t="str">
        <f t="shared" si="73"/>
        <v/>
      </c>
      <c r="N85" s="382" t="str">
        <f t="shared" si="73"/>
        <v/>
      </c>
      <c r="O85" s="382" t="str">
        <f t="shared" si="73"/>
        <v/>
      </c>
      <c r="P85" s="63" t="str">
        <f t="shared" si="73"/>
        <v/>
      </c>
      <c r="Q85" s="2"/>
      <c r="R85" s="2"/>
      <c r="S85" s="42"/>
      <c r="T85" s="42">
        <f t="shared" ca="1" si="74"/>
        <v>0</v>
      </c>
      <c r="U85" s="42">
        <f t="shared" ca="1" si="75"/>
        <v>0</v>
      </c>
      <c r="V85" s="41" t="e">
        <f t="shared" ca="1" si="76"/>
        <v>#N/A</v>
      </c>
      <c r="W85" s="42" t="e">
        <f t="shared" si="77"/>
        <v>#N/A</v>
      </c>
      <c r="X85" s="42">
        <f t="shared" ca="1" si="78"/>
        <v>1</v>
      </c>
      <c r="Y85" s="35" t="e">
        <f t="shared" si="79"/>
        <v>#N/A</v>
      </c>
      <c r="Z85" s="1" t="str">
        <f t="shared" si="80"/>
        <v/>
      </c>
      <c r="AA85" s="1" t="e">
        <f t="shared" si="81"/>
        <v>#N/A</v>
      </c>
      <c r="AB85" s="1" t="str">
        <f>IF(S80="A","Admin!B31","Admin!C31")</f>
        <v>Admin!B31</v>
      </c>
      <c r="AC85" s="79">
        <f t="shared" si="84"/>
        <v>-6</v>
      </c>
      <c r="AD85" s="2" t="str">
        <f t="shared" si="82"/>
        <v>S79</v>
      </c>
      <c r="AE85" s="2" t="str">
        <f t="shared" si="83"/>
        <v>AA$78:AA$85</v>
      </c>
    </row>
    <row r="86" spans="2:31" ht="12" customHeight="1" x14ac:dyDescent="0.2">
      <c r="B86" s="50"/>
      <c r="C86" s="48"/>
      <c r="D86" s="48"/>
      <c r="E86" s="50"/>
      <c r="F86" s="49" t="s">
        <v>98</v>
      </c>
      <c r="G86" s="49"/>
      <c r="H86" s="49"/>
      <c r="I86" s="51"/>
      <c r="J86" s="51"/>
      <c r="K86" s="51"/>
      <c r="L86" s="51"/>
      <c r="M86" s="51"/>
      <c r="N86" s="51"/>
      <c r="O86" s="51"/>
      <c r="P86" s="51"/>
      <c r="Q86" s="2"/>
      <c r="R86" s="2"/>
      <c r="S86" s="42"/>
      <c r="T86" s="42"/>
      <c r="U86" s="41"/>
      <c r="V86" s="41"/>
      <c r="W86" s="42"/>
      <c r="X86" s="42"/>
      <c r="Y86" s="41"/>
    </row>
    <row r="87" spans="2:31" ht="12" customHeight="1" x14ac:dyDescent="0.2">
      <c r="B87" s="50"/>
      <c r="C87" s="48"/>
      <c r="D87" s="48"/>
      <c r="E87" s="50"/>
      <c r="F87" s="49"/>
      <c r="G87" s="49"/>
      <c r="H87" s="49"/>
      <c r="I87" s="51"/>
      <c r="J87" s="51"/>
      <c r="K87" s="51"/>
      <c r="L87" s="51"/>
      <c r="M87" s="51"/>
      <c r="N87" s="51"/>
      <c r="O87" s="51"/>
      <c r="P87" s="51"/>
      <c r="Q87" s="2"/>
      <c r="R87" s="2"/>
      <c r="S87" s="42"/>
      <c r="T87" s="42"/>
      <c r="U87" s="41"/>
      <c r="V87" s="41"/>
      <c r="W87" s="42"/>
      <c r="X87" s="42"/>
      <c r="Y87" s="41"/>
    </row>
    <row r="88" spans="2:31" s="2" customFormat="1" x14ac:dyDescent="0.2">
      <c r="B88" s="32" t="str">
        <f ca="1">S90 &amp; " " &amp; S92 &amp; " string  (" &amp; S$3 &amp;")"</f>
        <v>400m B string  (Men)</v>
      </c>
      <c r="H88" s="47"/>
      <c r="I88" s="29"/>
    </row>
    <row r="89" spans="2:31" x14ac:dyDescent="0.2">
      <c r="B89" s="315" t="s">
        <v>26</v>
      </c>
      <c r="C89" s="70" t="s">
        <v>23</v>
      </c>
      <c r="D89" s="70" t="s">
        <v>70</v>
      </c>
      <c r="E89" s="316" t="s">
        <v>24</v>
      </c>
      <c r="F89" s="317" t="s">
        <v>27</v>
      </c>
      <c r="G89" s="48"/>
      <c r="H89" s="48"/>
      <c r="I89" s="70" t="str">
        <f t="shared" ref="I89:P89" si="85">I$3</f>
        <v>Bromsgrove &amp; Redditch AC</v>
      </c>
      <c r="J89" s="70" t="str">
        <f t="shared" si="85"/>
        <v>Burton AC</v>
      </c>
      <c r="K89" s="70" t="str">
        <f t="shared" si="85"/>
        <v>Kidderminster &amp; Stourport AC</v>
      </c>
      <c r="L89" s="70" t="str">
        <f t="shared" si="85"/>
        <v>Newport Harriers</v>
      </c>
      <c r="M89" s="70" t="str">
        <f t="shared" si="85"/>
        <v>Royal Sutton Coldfield</v>
      </c>
      <c r="N89" s="70" t="str">
        <f t="shared" si="85"/>
        <v>Solihull &amp; Small Heath AC</v>
      </c>
      <c r="O89" s="383" t="str">
        <f t="shared" si="85"/>
        <v>Stratford on Avon AC</v>
      </c>
      <c r="P89" s="383" t="str">
        <f t="shared" si="85"/>
        <v>Team8</v>
      </c>
      <c r="S89" s="40">
        <v>39</v>
      </c>
      <c r="T89" s="41"/>
      <c r="U89" s="42" t="s">
        <v>81</v>
      </c>
      <c r="V89" s="41"/>
      <c r="W89" s="42"/>
      <c r="X89" s="42" t="s">
        <v>82</v>
      </c>
      <c r="Y89" s="41" t="s">
        <v>83</v>
      </c>
      <c r="Z89" s="1" t="s">
        <v>84</v>
      </c>
    </row>
    <row r="90" spans="2:31" x14ac:dyDescent="0.2">
      <c r="B90" s="222">
        <v>1</v>
      </c>
      <c r="C90" s="223" t="str">
        <f t="shared" ref="C90:C97" ca="1" si="86">IF(ISNA(V90),"",V90)</f>
        <v>Adam Visram Cipolletta</v>
      </c>
      <c r="D90" s="223" t="str">
        <f t="shared" ref="D90:D97" si="87">IF(ISNA(Y90),"",Y90)</f>
        <v>Solihull &amp; Small Heath AC</v>
      </c>
      <c r="E90" s="224">
        <v>66</v>
      </c>
      <c r="F90" s="225" t="s">
        <v>2014</v>
      </c>
      <c r="G90" s="49"/>
      <c r="H90" s="49"/>
      <c r="I90" s="55" t="str">
        <f t="shared" ref="I90:P97" si="88">IF($Z90=I$3,$T90,"")</f>
        <v/>
      </c>
      <c r="J90" s="56" t="str">
        <f t="shared" si="88"/>
        <v/>
      </c>
      <c r="K90" s="56" t="str">
        <f t="shared" si="88"/>
        <v/>
      </c>
      <c r="L90" s="56" t="str">
        <f t="shared" si="88"/>
        <v/>
      </c>
      <c r="M90" s="56" t="str">
        <f t="shared" si="88"/>
        <v/>
      </c>
      <c r="N90" s="56">
        <f t="shared" ca="1" si="88"/>
        <v>8</v>
      </c>
      <c r="O90" s="57" t="str">
        <f t="shared" si="88"/>
        <v/>
      </c>
      <c r="P90" s="144" t="str">
        <f t="shared" si="88"/>
        <v/>
      </c>
      <c r="Q90" s="2"/>
      <c r="R90" s="2"/>
      <c r="S90" s="42" t="str">
        <f ca="1">VLOOKUP(S89,INDIRECT($S$5),2,FALSE)</f>
        <v>400m</v>
      </c>
      <c r="T90" s="42">
        <f t="shared" ref="T90:T97" ca="1" si="89">IF(X90&gt;1,"Error",U90)</f>
        <v>8</v>
      </c>
      <c r="U90" s="42">
        <f t="shared" ref="U90:U97" ca="1" si="90">IF(AND(E90&lt;&gt;"",LEFT(F90,1)="d"),0,INDIRECT(AB90))</f>
        <v>8</v>
      </c>
      <c r="V90" s="41" t="str">
        <f t="shared" ref="V90:V97" ca="1" si="91">HLOOKUP(E90,INDIRECT($S$4),INDIRECT(AD90),FALSE)</f>
        <v>Adam Visram Cipolletta</v>
      </c>
      <c r="W90" s="42" t="str">
        <f t="shared" ref="W90:W97" si="92">CONCATENATE("=",AA90)</f>
        <v>=6</v>
      </c>
      <c r="X90" s="42">
        <f t="shared" ref="X90:X97" ca="1" si="93">COUNTIF(INDIRECT(AE90),W90)</f>
        <v>1</v>
      </c>
      <c r="Y90" s="35" t="str">
        <f t="shared" ref="Y90:Y97" si="94">VLOOKUP(E90,TeamID,2,FALSE)</f>
        <v>Solihull &amp; Small Heath AC</v>
      </c>
      <c r="Z90" s="1" t="str">
        <f t="shared" ref="Z90:Z97" si="95">IF(ISNA(Y90),"",Y90)</f>
        <v>Solihull &amp; Small Heath AC</v>
      </c>
      <c r="AA90" s="1">
        <f t="shared" ref="AA90:AA97" si="96">HLOOKUP(E90,$I$24:$X$25, 2, FALSE)</f>
        <v>6</v>
      </c>
      <c r="AB90" s="1" t="str">
        <f>IF(S92="A","Admin!B24","Admin!C24")</f>
        <v>Admin!C24</v>
      </c>
      <c r="AC90" s="79">
        <v>1</v>
      </c>
      <c r="AD90" s="2" t="str">
        <f t="shared" ref="AD90:AD97" si="97">"S" &amp; ROW(AB90)+AC90</f>
        <v>S91</v>
      </c>
      <c r="AE90" s="2" t="str">
        <f t="shared" ref="AE90:AE97" si="98">"AA$"&amp;ROW(AD90)+AC90-1&amp;":AA$"&amp;ROW(AD90)+AC90+6</f>
        <v>AA$90:AA$97</v>
      </c>
    </row>
    <row r="91" spans="2:31" x14ac:dyDescent="0.2">
      <c r="B91" s="34">
        <v>2</v>
      </c>
      <c r="C91" s="67" t="str">
        <f t="shared" ca="1" si="86"/>
        <v>William Stephens</v>
      </c>
      <c r="D91" s="67" t="str">
        <f t="shared" si="87"/>
        <v>Burton AC</v>
      </c>
      <c r="E91" s="36">
        <v>22</v>
      </c>
      <c r="F91" s="53" t="s">
        <v>2018</v>
      </c>
      <c r="G91" s="49"/>
      <c r="H91" s="49"/>
      <c r="I91" s="58" t="str">
        <f t="shared" si="88"/>
        <v/>
      </c>
      <c r="J91" s="59">
        <f t="shared" ca="1" si="88"/>
        <v>6</v>
      </c>
      <c r="K91" s="59" t="str">
        <f t="shared" si="88"/>
        <v/>
      </c>
      <c r="L91" s="59" t="str">
        <f t="shared" si="88"/>
        <v/>
      </c>
      <c r="M91" s="59" t="str">
        <f t="shared" si="88"/>
        <v/>
      </c>
      <c r="N91" s="59" t="str">
        <f t="shared" si="88"/>
        <v/>
      </c>
      <c r="O91" s="60" t="str">
        <f t="shared" si="88"/>
        <v/>
      </c>
      <c r="P91" s="149" t="str">
        <f t="shared" si="88"/>
        <v/>
      </c>
      <c r="Q91" s="2"/>
      <c r="R91" s="2"/>
      <c r="S91" s="42">
        <f>S89-$S$7</f>
        <v>7</v>
      </c>
      <c r="T91" s="42">
        <f t="shared" ca="1" si="89"/>
        <v>6</v>
      </c>
      <c r="U91" s="42">
        <f t="shared" ca="1" si="90"/>
        <v>6</v>
      </c>
      <c r="V91" s="41" t="str">
        <f t="shared" ca="1" si="91"/>
        <v>William Stephens</v>
      </c>
      <c r="W91" s="42" t="str">
        <f t="shared" si="92"/>
        <v>=2</v>
      </c>
      <c r="X91" s="42">
        <f t="shared" ca="1" si="93"/>
        <v>1</v>
      </c>
      <c r="Y91" s="35" t="str">
        <f t="shared" si="94"/>
        <v>Burton AC</v>
      </c>
      <c r="Z91" s="1" t="str">
        <f t="shared" si="95"/>
        <v>Burton AC</v>
      </c>
      <c r="AA91" s="1">
        <f t="shared" si="96"/>
        <v>2</v>
      </c>
      <c r="AB91" s="1" t="str">
        <f>IF(S92="A","Admin!B25","Admin!C25")</f>
        <v>Admin!C25</v>
      </c>
      <c r="AC91" s="79">
        <f t="shared" ref="AC91:AC97" si="99">AC90-1</f>
        <v>0</v>
      </c>
      <c r="AD91" s="2" t="str">
        <f t="shared" si="97"/>
        <v>S91</v>
      </c>
      <c r="AE91" s="2" t="str">
        <f t="shared" si="98"/>
        <v>AA$90:AA$97</v>
      </c>
    </row>
    <row r="92" spans="2:31" x14ac:dyDescent="0.2">
      <c r="B92" s="34">
        <v>3</v>
      </c>
      <c r="C92" s="67" t="str">
        <f t="shared" ca="1" si="86"/>
        <v>Joel Fowler</v>
      </c>
      <c r="D92" s="67" t="str">
        <f t="shared" si="87"/>
        <v>Newport Harriers</v>
      </c>
      <c r="E92" s="36">
        <v>44</v>
      </c>
      <c r="F92" s="53" t="s">
        <v>2019</v>
      </c>
      <c r="G92" s="49"/>
      <c r="H92" s="49"/>
      <c r="I92" s="58" t="str">
        <f t="shared" si="88"/>
        <v/>
      </c>
      <c r="J92" s="59" t="str">
        <f t="shared" si="88"/>
        <v/>
      </c>
      <c r="K92" s="59" t="str">
        <f t="shared" si="88"/>
        <v/>
      </c>
      <c r="L92" s="59">
        <f t="shared" ca="1" si="88"/>
        <v>5</v>
      </c>
      <c r="M92" s="59" t="str">
        <f t="shared" si="88"/>
        <v/>
      </c>
      <c r="N92" s="59" t="str">
        <f t="shared" si="88"/>
        <v/>
      </c>
      <c r="O92" s="60" t="str">
        <f t="shared" si="88"/>
        <v/>
      </c>
      <c r="P92" s="149" t="str">
        <f t="shared" si="88"/>
        <v/>
      </c>
      <c r="Q92" s="2"/>
      <c r="R92" s="2"/>
      <c r="S92" s="81" t="s">
        <v>45</v>
      </c>
      <c r="T92" s="42">
        <f t="shared" ca="1" si="89"/>
        <v>5</v>
      </c>
      <c r="U92" s="42">
        <f t="shared" ca="1" si="90"/>
        <v>5</v>
      </c>
      <c r="V92" s="41" t="str">
        <f t="shared" ca="1" si="91"/>
        <v>Joel Fowler</v>
      </c>
      <c r="W92" s="42" t="str">
        <f t="shared" si="92"/>
        <v>=4</v>
      </c>
      <c r="X92" s="42">
        <f t="shared" ca="1" si="93"/>
        <v>1</v>
      </c>
      <c r="Y92" s="35" t="str">
        <f t="shared" si="94"/>
        <v>Newport Harriers</v>
      </c>
      <c r="Z92" s="1" t="str">
        <f t="shared" si="95"/>
        <v>Newport Harriers</v>
      </c>
      <c r="AA92" s="1">
        <f t="shared" si="96"/>
        <v>4</v>
      </c>
      <c r="AB92" s="1" t="str">
        <f>IF(S92="A","Admin!B26","Admin!C26")</f>
        <v>Admin!C26</v>
      </c>
      <c r="AC92" s="79">
        <f t="shared" si="99"/>
        <v>-1</v>
      </c>
      <c r="AD92" s="2" t="str">
        <f t="shared" si="97"/>
        <v>S91</v>
      </c>
      <c r="AE92" s="2" t="str">
        <f t="shared" si="98"/>
        <v>AA$90:AA$97</v>
      </c>
    </row>
    <row r="93" spans="2:31" x14ac:dyDescent="0.2">
      <c r="B93" s="34">
        <v>4</v>
      </c>
      <c r="C93" s="67" t="str">
        <f t="shared" ca="1" si="86"/>
        <v>Harry Allwood</v>
      </c>
      <c r="D93" s="67" t="str">
        <f t="shared" si="87"/>
        <v>Stratford on Avon AC</v>
      </c>
      <c r="E93" s="36">
        <v>77</v>
      </c>
      <c r="F93" s="53" t="s">
        <v>2020</v>
      </c>
      <c r="G93" s="49"/>
      <c r="H93" s="49"/>
      <c r="I93" s="58" t="str">
        <f t="shared" si="88"/>
        <v/>
      </c>
      <c r="J93" s="59" t="str">
        <f t="shared" si="88"/>
        <v/>
      </c>
      <c r="K93" s="59" t="str">
        <f t="shared" si="88"/>
        <v/>
      </c>
      <c r="L93" s="59" t="str">
        <f t="shared" si="88"/>
        <v/>
      </c>
      <c r="M93" s="59" t="str">
        <f t="shared" si="88"/>
        <v/>
      </c>
      <c r="N93" s="59" t="str">
        <f t="shared" si="88"/>
        <v/>
      </c>
      <c r="O93" s="60">
        <f t="shared" ca="1" si="88"/>
        <v>4</v>
      </c>
      <c r="P93" s="149" t="str">
        <f t="shared" si="88"/>
        <v/>
      </c>
      <c r="Q93" s="2"/>
      <c r="R93" s="2"/>
      <c r="S93" s="80" t="s">
        <v>85</v>
      </c>
      <c r="T93" s="42">
        <f t="shared" ca="1" si="89"/>
        <v>4</v>
      </c>
      <c r="U93" s="42">
        <f t="shared" ca="1" si="90"/>
        <v>4</v>
      </c>
      <c r="V93" s="41" t="str">
        <f t="shared" ca="1" si="91"/>
        <v>Harry Allwood</v>
      </c>
      <c r="W93" s="42" t="str">
        <f t="shared" si="92"/>
        <v>=7</v>
      </c>
      <c r="X93" s="42">
        <f t="shared" ca="1" si="93"/>
        <v>1</v>
      </c>
      <c r="Y93" s="35" t="str">
        <f t="shared" si="94"/>
        <v>Stratford on Avon AC</v>
      </c>
      <c r="Z93" s="1" t="str">
        <f t="shared" si="95"/>
        <v>Stratford on Avon AC</v>
      </c>
      <c r="AA93" s="1">
        <f t="shared" si="96"/>
        <v>7</v>
      </c>
      <c r="AB93" s="1" t="str">
        <f>IF(S92="A","Admin!B27","Admin!C27")</f>
        <v>Admin!C27</v>
      </c>
      <c r="AC93" s="79">
        <f t="shared" si="99"/>
        <v>-2</v>
      </c>
      <c r="AD93" s="2" t="str">
        <f t="shared" si="97"/>
        <v>S91</v>
      </c>
      <c r="AE93" s="2" t="str">
        <f t="shared" si="98"/>
        <v>AA$90:AA$97</v>
      </c>
    </row>
    <row r="94" spans="2:31" x14ac:dyDescent="0.2">
      <c r="B94" s="34">
        <v>5</v>
      </c>
      <c r="C94" s="67" t="str">
        <f t="shared" ca="1" si="86"/>
        <v>Mathew Parry</v>
      </c>
      <c r="D94" s="67" t="str">
        <f t="shared" si="87"/>
        <v>Royal Sutton Coldfield</v>
      </c>
      <c r="E94" s="36">
        <v>55</v>
      </c>
      <c r="F94" s="53" t="s">
        <v>2000</v>
      </c>
      <c r="G94" s="49"/>
      <c r="H94" s="49"/>
      <c r="I94" s="58" t="str">
        <f t="shared" si="88"/>
        <v/>
      </c>
      <c r="J94" s="59" t="str">
        <f t="shared" si="88"/>
        <v/>
      </c>
      <c r="K94" s="59" t="str">
        <f t="shared" si="88"/>
        <v/>
      </c>
      <c r="L94" s="59" t="str">
        <f t="shared" si="88"/>
        <v/>
      </c>
      <c r="M94" s="59">
        <f t="shared" ca="1" si="88"/>
        <v>3</v>
      </c>
      <c r="N94" s="59" t="str">
        <f t="shared" si="88"/>
        <v/>
      </c>
      <c r="O94" s="60" t="str">
        <f t="shared" si="88"/>
        <v/>
      </c>
      <c r="P94" s="149" t="str">
        <f t="shared" si="88"/>
        <v/>
      </c>
      <c r="Q94" s="2"/>
      <c r="R94" s="2"/>
      <c r="S94" s="42"/>
      <c r="T94" s="42">
        <f t="shared" ca="1" si="89"/>
        <v>3</v>
      </c>
      <c r="U94" s="42">
        <f t="shared" ca="1" si="90"/>
        <v>3</v>
      </c>
      <c r="V94" s="41" t="str">
        <f t="shared" ca="1" si="91"/>
        <v>Mathew Parry</v>
      </c>
      <c r="W94" s="42" t="str">
        <f t="shared" si="92"/>
        <v>=5</v>
      </c>
      <c r="X94" s="42">
        <f t="shared" ca="1" si="93"/>
        <v>1</v>
      </c>
      <c r="Y94" s="35" t="str">
        <f t="shared" si="94"/>
        <v>Royal Sutton Coldfield</v>
      </c>
      <c r="Z94" s="1" t="str">
        <f t="shared" si="95"/>
        <v>Royal Sutton Coldfield</v>
      </c>
      <c r="AA94" s="1">
        <f t="shared" si="96"/>
        <v>5</v>
      </c>
      <c r="AB94" s="1" t="str">
        <f>IF(S92="A","Admin!B28","Admin!C28")</f>
        <v>Admin!C28</v>
      </c>
      <c r="AC94" s="79">
        <f t="shared" si="99"/>
        <v>-3</v>
      </c>
      <c r="AD94" s="2" t="str">
        <f t="shared" si="97"/>
        <v>S91</v>
      </c>
      <c r="AE94" s="2" t="str">
        <f t="shared" si="98"/>
        <v>AA$90:AA$97</v>
      </c>
    </row>
    <row r="95" spans="2:31" x14ac:dyDescent="0.2">
      <c r="B95" s="34">
        <v>6</v>
      </c>
      <c r="C95" s="67" t="str">
        <f t="shared" ca="1" si="86"/>
        <v>Tom Benyon</v>
      </c>
      <c r="D95" s="67" t="str">
        <f t="shared" si="87"/>
        <v>Kidderminster &amp; Stourport AC</v>
      </c>
      <c r="E95" s="36">
        <v>33</v>
      </c>
      <c r="F95" s="53" t="s">
        <v>2021</v>
      </c>
      <c r="G95" s="49"/>
      <c r="H95" s="49"/>
      <c r="I95" s="58" t="str">
        <f t="shared" si="88"/>
        <v/>
      </c>
      <c r="J95" s="59" t="str">
        <f t="shared" si="88"/>
        <v/>
      </c>
      <c r="K95" s="59">
        <f t="shared" ca="1" si="88"/>
        <v>2</v>
      </c>
      <c r="L95" s="59" t="str">
        <f t="shared" si="88"/>
        <v/>
      </c>
      <c r="M95" s="59" t="str">
        <f t="shared" si="88"/>
        <v/>
      </c>
      <c r="N95" s="59" t="str">
        <f t="shared" si="88"/>
        <v/>
      </c>
      <c r="O95" s="60" t="str">
        <f t="shared" si="88"/>
        <v/>
      </c>
      <c r="P95" s="149" t="str">
        <f t="shared" si="88"/>
        <v/>
      </c>
      <c r="Q95" s="2"/>
      <c r="R95" s="2"/>
      <c r="S95" s="42"/>
      <c r="T95" s="42">
        <f t="shared" ca="1" si="89"/>
        <v>2</v>
      </c>
      <c r="U95" s="42">
        <f t="shared" ca="1" si="90"/>
        <v>2</v>
      </c>
      <c r="V95" s="41" t="str">
        <f t="shared" ca="1" si="91"/>
        <v>Tom Benyon</v>
      </c>
      <c r="W95" s="42" t="str">
        <f t="shared" si="92"/>
        <v>=3</v>
      </c>
      <c r="X95" s="42">
        <f t="shared" ca="1" si="93"/>
        <v>1</v>
      </c>
      <c r="Y95" s="35" t="str">
        <f t="shared" si="94"/>
        <v>Kidderminster &amp; Stourport AC</v>
      </c>
      <c r="Z95" s="1" t="str">
        <f t="shared" si="95"/>
        <v>Kidderminster &amp; Stourport AC</v>
      </c>
      <c r="AA95" s="1">
        <f t="shared" si="96"/>
        <v>3</v>
      </c>
      <c r="AB95" s="1" t="str">
        <f>IF(S92="A","Admin!B29","Admin!C29")</f>
        <v>Admin!C29</v>
      </c>
      <c r="AC95" s="79">
        <f t="shared" si="99"/>
        <v>-4</v>
      </c>
      <c r="AD95" s="2" t="str">
        <f t="shared" si="97"/>
        <v>S91</v>
      </c>
      <c r="AE95" s="2" t="str">
        <f t="shared" si="98"/>
        <v>AA$90:AA$97</v>
      </c>
    </row>
    <row r="96" spans="2:31" x14ac:dyDescent="0.2">
      <c r="B96" s="37">
        <v>7</v>
      </c>
      <c r="C96" s="68" t="str">
        <f t="shared" ca="1" si="86"/>
        <v>Jason Cashmore</v>
      </c>
      <c r="D96" s="68" t="str">
        <f t="shared" si="87"/>
        <v>Bromsgrove &amp; Redditch AC</v>
      </c>
      <c r="E96" s="38">
        <v>11</v>
      </c>
      <c r="F96" s="54" t="s">
        <v>2022</v>
      </c>
      <c r="G96" s="49"/>
      <c r="H96" s="49"/>
      <c r="I96" s="61">
        <f t="shared" ca="1" si="88"/>
        <v>1</v>
      </c>
      <c r="J96" s="62" t="str">
        <f t="shared" si="88"/>
        <v/>
      </c>
      <c r="K96" s="62" t="str">
        <f t="shared" si="88"/>
        <v/>
      </c>
      <c r="L96" s="62" t="str">
        <f t="shared" si="88"/>
        <v/>
      </c>
      <c r="M96" s="62" t="str">
        <f t="shared" si="88"/>
        <v/>
      </c>
      <c r="N96" s="62" t="str">
        <f t="shared" si="88"/>
        <v/>
      </c>
      <c r="O96" s="63" t="str">
        <f t="shared" si="88"/>
        <v/>
      </c>
      <c r="P96" s="149" t="str">
        <f t="shared" si="88"/>
        <v/>
      </c>
      <c r="Q96" s="2"/>
      <c r="R96" s="2"/>
      <c r="S96" s="42"/>
      <c r="T96" s="42">
        <f t="shared" ca="1" si="89"/>
        <v>1</v>
      </c>
      <c r="U96" s="42">
        <f t="shared" ca="1" si="90"/>
        <v>1</v>
      </c>
      <c r="V96" s="41" t="str">
        <f t="shared" ca="1" si="91"/>
        <v>Jason Cashmore</v>
      </c>
      <c r="W96" s="42" t="str">
        <f t="shared" si="92"/>
        <v>=1</v>
      </c>
      <c r="X96" s="42">
        <f t="shared" ca="1" si="93"/>
        <v>1</v>
      </c>
      <c r="Y96" s="35" t="str">
        <f t="shared" si="94"/>
        <v>Bromsgrove &amp; Redditch AC</v>
      </c>
      <c r="Z96" s="1" t="str">
        <f t="shared" si="95"/>
        <v>Bromsgrove &amp; Redditch AC</v>
      </c>
      <c r="AA96" s="1">
        <f t="shared" si="96"/>
        <v>1</v>
      </c>
      <c r="AB96" s="1" t="str">
        <f>IF(S92="A","Admin!B30","Admin!C30")</f>
        <v>Admin!C30</v>
      </c>
      <c r="AC96" s="79">
        <f t="shared" si="99"/>
        <v>-5</v>
      </c>
      <c r="AD96" s="2" t="str">
        <f t="shared" si="97"/>
        <v>S91</v>
      </c>
      <c r="AE96" s="2" t="str">
        <f t="shared" si="98"/>
        <v>AA$90:AA$97</v>
      </c>
    </row>
    <row r="97" spans="2:31" hidden="1" x14ac:dyDescent="0.2">
      <c r="B97" s="378">
        <v>8</v>
      </c>
      <c r="C97" s="379" t="str">
        <f t="shared" ca="1" si="86"/>
        <v/>
      </c>
      <c r="D97" s="379" t="str">
        <f t="shared" si="87"/>
        <v/>
      </c>
      <c r="E97" s="380"/>
      <c r="F97" s="381" t="s">
        <v>98</v>
      </c>
      <c r="G97" s="49"/>
      <c r="H97" s="49"/>
      <c r="I97" s="374" t="str">
        <f t="shared" si="88"/>
        <v/>
      </c>
      <c r="J97" s="382" t="str">
        <f t="shared" si="88"/>
        <v/>
      </c>
      <c r="K97" s="382" t="str">
        <f t="shared" si="88"/>
        <v/>
      </c>
      <c r="L97" s="382" t="str">
        <f t="shared" si="88"/>
        <v/>
      </c>
      <c r="M97" s="382" t="str">
        <f t="shared" si="88"/>
        <v/>
      </c>
      <c r="N97" s="382" t="str">
        <f t="shared" si="88"/>
        <v/>
      </c>
      <c r="O97" s="382" t="str">
        <f t="shared" si="88"/>
        <v/>
      </c>
      <c r="P97" s="63" t="str">
        <f t="shared" si="88"/>
        <v/>
      </c>
      <c r="Q97" s="2"/>
      <c r="R97" s="2"/>
      <c r="S97" s="42"/>
      <c r="T97" s="42">
        <f t="shared" ca="1" si="89"/>
        <v>0</v>
      </c>
      <c r="U97" s="42">
        <f t="shared" ca="1" si="90"/>
        <v>0</v>
      </c>
      <c r="V97" s="41" t="e">
        <f t="shared" ca="1" si="91"/>
        <v>#N/A</v>
      </c>
      <c r="W97" s="42" t="e">
        <f t="shared" si="92"/>
        <v>#N/A</v>
      </c>
      <c r="X97" s="42">
        <f t="shared" ca="1" si="93"/>
        <v>1</v>
      </c>
      <c r="Y97" s="35" t="e">
        <f t="shared" si="94"/>
        <v>#N/A</v>
      </c>
      <c r="Z97" s="1" t="str">
        <f t="shared" si="95"/>
        <v/>
      </c>
      <c r="AA97" s="1" t="e">
        <f t="shared" si="96"/>
        <v>#N/A</v>
      </c>
      <c r="AB97" s="1" t="str">
        <f>IF(S92="A","Admin!B31","Admin!C31")</f>
        <v>Admin!C31</v>
      </c>
      <c r="AC97" s="79">
        <f t="shared" si="99"/>
        <v>-6</v>
      </c>
      <c r="AD97" s="2" t="str">
        <f t="shared" si="97"/>
        <v>S91</v>
      </c>
      <c r="AE97" s="2" t="str">
        <f t="shared" si="98"/>
        <v>AA$90:AA$97</v>
      </c>
    </row>
    <row r="98" spans="2:31" ht="14.25" customHeight="1" x14ac:dyDescent="0.2"/>
    <row r="100" spans="2:31" s="2" customFormat="1" x14ac:dyDescent="0.2">
      <c r="B100" s="32" t="str">
        <f ca="1">S102 &amp; " " &amp; S104 &amp; " string  (" &amp; S$3 &amp;")"</f>
        <v>110m H A string  (Men)</v>
      </c>
      <c r="D100" s="87" t="s">
        <v>94</v>
      </c>
      <c r="E100" s="390"/>
      <c r="F100" s="29" t="s">
        <v>72</v>
      </c>
      <c r="H100" s="47"/>
      <c r="I100" s="29"/>
    </row>
    <row r="101" spans="2:31" x14ac:dyDescent="0.2">
      <c r="B101" s="315" t="s">
        <v>26</v>
      </c>
      <c r="C101" s="70" t="s">
        <v>23</v>
      </c>
      <c r="D101" s="70" t="s">
        <v>70</v>
      </c>
      <c r="E101" s="316" t="s">
        <v>24</v>
      </c>
      <c r="F101" s="317" t="s">
        <v>27</v>
      </c>
      <c r="G101" s="48"/>
      <c r="H101" s="48"/>
      <c r="I101" s="70" t="str">
        <f t="shared" ref="I101:P101" si="100">I$3</f>
        <v>Bromsgrove &amp; Redditch AC</v>
      </c>
      <c r="J101" s="70" t="str">
        <f t="shared" si="100"/>
        <v>Burton AC</v>
      </c>
      <c r="K101" s="70" t="str">
        <f t="shared" si="100"/>
        <v>Kidderminster &amp; Stourport AC</v>
      </c>
      <c r="L101" s="70" t="str">
        <f t="shared" si="100"/>
        <v>Newport Harriers</v>
      </c>
      <c r="M101" s="70" t="str">
        <f t="shared" si="100"/>
        <v>Royal Sutton Coldfield</v>
      </c>
      <c r="N101" s="70" t="str">
        <f t="shared" si="100"/>
        <v>Solihull &amp; Small Heath AC</v>
      </c>
      <c r="O101" s="383" t="str">
        <f t="shared" si="100"/>
        <v>Stratford on Avon AC</v>
      </c>
      <c r="P101" s="383" t="str">
        <f t="shared" si="100"/>
        <v>Team8</v>
      </c>
      <c r="S101" s="40">
        <v>43</v>
      </c>
      <c r="T101" s="41"/>
      <c r="U101" s="42" t="s">
        <v>81</v>
      </c>
      <c r="V101" s="41"/>
      <c r="W101" s="42"/>
      <c r="X101" s="42" t="s">
        <v>82</v>
      </c>
      <c r="Y101" s="41" t="s">
        <v>83</v>
      </c>
      <c r="Z101" s="1" t="s">
        <v>84</v>
      </c>
    </row>
    <row r="102" spans="2:31" x14ac:dyDescent="0.2">
      <c r="B102" s="222">
        <v>1</v>
      </c>
      <c r="C102" s="223" t="str">
        <f t="shared" ref="C102:C109" ca="1" si="101">IF(ISNA(V102),"",V102)</f>
        <v>Hamaad Hussain</v>
      </c>
      <c r="D102" s="223" t="str">
        <f t="shared" ref="D102:D109" si="102">IF(ISNA(Y102),"",Y102)</f>
        <v>Burton AC</v>
      </c>
      <c r="E102" s="224">
        <v>2</v>
      </c>
      <c r="F102" s="225" t="s">
        <v>1997</v>
      </c>
      <c r="G102" s="49"/>
      <c r="H102" s="49"/>
      <c r="I102" s="55" t="str">
        <f t="shared" ref="I102:P109" si="103">IF($Z102=I$3,$T102,"")</f>
        <v/>
      </c>
      <c r="J102" s="56">
        <f t="shared" ca="1" si="103"/>
        <v>10</v>
      </c>
      <c r="K102" s="56" t="str">
        <f t="shared" si="103"/>
        <v/>
      </c>
      <c r="L102" s="56" t="str">
        <f t="shared" si="103"/>
        <v/>
      </c>
      <c r="M102" s="56" t="str">
        <f t="shared" si="103"/>
        <v/>
      </c>
      <c r="N102" s="56" t="str">
        <f t="shared" si="103"/>
        <v/>
      </c>
      <c r="O102" s="57" t="str">
        <f t="shared" si="103"/>
        <v/>
      </c>
      <c r="P102" s="144" t="str">
        <f t="shared" si="103"/>
        <v/>
      </c>
      <c r="Q102" s="2"/>
      <c r="R102" s="2"/>
      <c r="S102" s="42" t="str">
        <f ca="1">VLOOKUP(S101,INDIRECT($S$5),2,FALSE)</f>
        <v>110m H</v>
      </c>
      <c r="T102" s="42">
        <f t="shared" ref="T102:T109" ca="1" si="104">IF(X102&gt;1,"Error",U102)</f>
        <v>10</v>
      </c>
      <c r="U102" s="42">
        <f t="shared" ref="U102:U109" ca="1" si="105">IF(AND(E102&lt;&gt;"",LEFT(F102,1)="d"),0,INDIRECT(AB102))</f>
        <v>10</v>
      </c>
      <c r="V102" s="41" t="str">
        <f t="shared" ref="V102:V109" ca="1" si="106">HLOOKUP(E102,INDIRECT($S$4),INDIRECT(AD102),FALSE)</f>
        <v>Hamaad Hussain</v>
      </c>
      <c r="W102" s="42" t="str">
        <f t="shared" ref="W102:W109" si="107">CONCATENATE("=",AA102)</f>
        <v>=2</v>
      </c>
      <c r="X102" s="42">
        <f t="shared" ref="X102:X109" ca="1" si="108">COUNTIF(INDIRECT(AE102),W102)</f>
        <v>1</v>
      </c>
      <c r="Y102" s="35" t="str">
        <f t="shared" ref="Y102:Y109" si="109">VLOOKUP(E102,TeamID,2,FALSE)</f>
        <v>Burton AC</v>
      </c>
      <c r="Z102" s="1" t="str">
        <f t="shared" ref="Z102:Z109" si="110">IF(ISNA(Y102),"",Y102)</f>
        <v>Burton AC</v>
      </c>
      <c r="AA102" s="1">
        <f t="shared" ref="AA102:AA109" si="111">HLOOKUP(E102,$I$24:$X$25, 2, FALSE)</f>
        <v>2</v>
      </c>
      <c r="AB102" s="1" t="str">
        <f>IF(S104="A","Admin!B24","Admin!C24")</f>
        <v>Admin!B24</v>
      </c>
      <c r="AC102" s="79">
        <v>1</v>
      </c>
      <c r="AD102" s="2" t="str">
        <f t="shared" ref="AD102:AD109" si="112">"S" &amp; ROW(AB102)+AC102</f>
        <v>S103</v>
      </c>
      <c r="AE102" s="2" t="str">
        <f t="shared" ref="AE102:AE109" si="113">"AA$"&amp;ROW(AD102)+AC102-1&amp;":AA$"&amp;ROW(AD102)+AC102+6</f>
        <v>AA$102:AA$109</v>
      </c>
    </row>
    <row r="103" spans="2:31" x14ac:dyDescent="0.2">
      <c r="B103" s="34">
        <v>2</v>
      </c>
      <c r="C103" s="67" t="str">
        <f t="shared" ca="1" si="101"/>
        <v>Andrew Reeves</v>
      </c>
      <c r="D103" s="67" t="str">
        <f t="shared" si="102"/>
        <v>Stratford on Avon AC</v>
      </c>
      <c r="E103" s="36">
        <v>7</v>
      </c>
      <c r="F103" s="53" t="s">
        <v>1997</v>
      </c>
      <c r="G103" s="49"/>
      <c r="H103" s="49"/>
      <c r="I103" s="58" t="str">
        <f t="shared" si="103"/>
        <v/>
      </c>
      <c r="J103" s="59" t="str">
        <f t="shared" si="103"/>
        <v/>
      </c>
      <c r="K103" s="59" t="str">
        <f t="shared" si="103"/>
        <v/>
      </c>
      <c r="L103" s="59" t="str">
        <f t="shared" si="103"/>
        <v/>
      </c>
      <c r="M103" s="59" t="str">
        <f t="shared" si="103"/>
        <v/>
      </c>
      <c r="N103" s="59" t="str">
        <f t="shared" si="103"/>
        <v/>
      </c>
      <c r="O103" s="60">
        <f t="shared" ca="1" si="103"/>
        <v>8</v>
      </c>
      <c r="P103" s="149" t="str">
        <f t="shared" si="103"/>
        <v/>
      </c>
      <c r="Q103" s="2"/>
      <c r="R103" s="2"/>
      <c r="S103" s="42">
        <f>S101-$S$7</f>
        <v>11</v>
      </c>
      <c r="T103" s="42">
        <f t="shared" ca="1" si="104"/>
        <v>8</v>
      </c>
      <c r="U103" s="42">
        <f t="shared" ca="1" si="105"/>
        <v>8</v>
      </c>
      <c r="V103" s="41" t="str">
        <f t="shared" ca="1" si="106"/>
        <v>Andrew Reeves</v>
      </c>
      <c r="W103" s="42" t="str">
        <f t="shared" si="107"/>
        <v>=7</v>
      </c>
      <c r="X103" s="42">
        <f t="shared" ca="1" si="108"/>
        <v>1</v>
      </c>
      <c r="Y103" s="35" t="str">
        <f t="shared" si="109"/>
        <v>Stratford on Avon AC</v>
      </c>
      <c r="Z103" s="1" t="str">
        <f t="shared" si="110"/>
        <v>Stratford on Avon AC</v>
      </c>
      <c r="AA103" s="1">
        <f t="shared" si="111"/>
        <v>7</v>
      </c>
      <c r="AB103" s="1" t="str">
        <f>IF(S104="A","Admin!B25","Admin!C25")</f>
        <v>Admin!B25</v>
      </c>
      <c r="AC103" s="79">
        <f t="shared" ref="AC103:AC109" si="114">AC102-1</f>
        <v>0</v>
      </c>
      <c r="AD103" s="2" t="str">
        <f t="shared" si="112"/>
        <v>S103</v>
      </c>
      <c r="AE103" s="2" t="str">
        <f t="shared" si="113"/>
        <v>AA$102:AA$109</v>
      </c>
    </row>
    <row r="104" spans="2:31" x14ac:dyDescent="0.2">
      <c r="B104" s="34">
        <v>3</v>
      </c>
      <c r="C104" s="67" t="str">
        <f t="shared" ca="1" si="101"/>
        <v>Thomas Russell</v>
      </c>
      <c r="D104" s="67" t="str">
        <f t="shared" si="102"/>
        <v>Bromsgrove &amp; Redditch AC</v>
      </c>
      <c r="E104" s="36">
        <v>1</v>
      </c>
      <c r="F104" s="53" t="s">
        <v>1998</v>
      </c>
      <c r="G104" s="49"/>
      <c r="H104" s="49"/>
      <c r="I104" s="58">
        <f t="shared" ca="1" si="103"/>
        <v>7</v>
      </c>
      <c r="J104" s="59" t="str">
        <f t="shared" si="103"/>
        <v/>
      </c>
      <c r="K104" s="59" t="str">
        <f t="shared" si="103"/>
        <v/>
      </c>
      <c r="L104" s="59" t="str">
        <f t="shared" si="103"/>
        <v/>
      </c>
      <c r="M104" s="59" t="str">
        <f t="shared" si="103"/>
        <v/>
      </c>
      <c r="N104" s="59" t="str">
        <f t="shared" si="103"/>
        <v/>
      </c>
      <c r="O104" s="60" t="str">
        <f t="shared" si="103"/>
        <v/>
      </c>
      <c r="P104" s="149" t="str">
        <f t="shared" si="103"/>
        <v/>
      </c>
      <c r="Q104" s="2"/>
      <c r="R104" s="2"/>
      <c r="S104" s="81" t="s">
        <v>44</v>
      </c>
      <c r="T104" s="42">
        <f t="shared" ca="1" si="104"/>
        <v>7</v>
      </c>
      <c r="U104" s="42">
        <f t="shared" ca="1" si="105"/>
        <v>7</v>
      </c>
      <c r="V104" s="41" t="str">
        <f t="shared" ca="1" si="106"/>
        <v>Thomas Russell</v>
      </c>
      <c r="W104" s="42" t="str">
        <f t="shared" si="107"/>
        <v>=1</v>
      </c>
      <c r="X104" s="42">
        <f t="shared" ca="1" si="108"/>
        <v>1</v>
      </c>
      <c r="Y104" s="35" t="str">
        <f t="shared" si="109"/>
        <v>Bromsgrove &amp; Redditch AC</v>
      </c>
      <c r="Z104" s="1" t="str">
        <f t="shared" si="110"/>
        <v>Bromsgrove &amp; Redditch AC</v>
      </c>
      <c r="AA104" s="1">
        <f t="shared" si="111"/>
        <v>1</v>
      </c>
      <c r="AB104" s="1" t="str">
        <f>IF(S104="A","Admin!B26","Admin!C26")</f>
        <v>Admin!B26</v>
      </c>
      <c r="AC104" s="79">
        <f t="shared" si="114"/>
        <v>-1</v>
      </c>
      <c r="AD104" s="2" t="str">
        <f t="shared" si="112"/>
        <v>S103</v>
      </c>
      <c r="AE104" s="2" t="str">
        <f t="shared" si="113"/>
        <v>AA$102:AA$109</v>
      </c>
    </row>
    <row r="105" spans="2:31" x14ac:dyDescent="0.2">
      <c r="B105" s="34">
        <v>4</v>
      </c>
      <c r="C105" s="67" t="str">
        <f t="shared" ca="1" si="101"/>
        <v/>
      </c>
      <c r="D105" s="67" t="str">
        <f t="shared" si="102"/>
        <v/>
      </c>
      <c r="E105" s="36"/>
      <c r="F105" s="53" t="s">
        <v>98</v>
      </c>
      <c r="G105" s="49"/>
      <c r="H105" s="49"/>
      <c r="I105" s="58" t="str">
        <f t="shared" si="103"/>
        <v/>
      </c>
      <c r="J105" s="59" t="str">
        <f t="shared" si="103"/>
        <v/>
      </c>
      <c r="K105" s="59" t="str">
        <f t="shared" si="103"/>
        <v/>
      </c>
      <c r="L105" s="59" t="str">
        <f t="shared" si="103"/>
        <v/>
      </c>
      <c r="M105" s="59" t="str">
        <f t="shared" si="103"/>
        <v/>
      </c>
      <c r="N105" s="59" t="str">
        <f t="shared" si="103"/>
        <v/>
      </c>
      <c r="O105" s="60" t="str">
        <f t="shared" si="103"/>
        <v/>
      </c>
      <c r="P105" s="149" t="str">
        <f t="shared" si="103"/>
        <v/>
      </c>
      <c r="Q105" s="2"/>
      <c r="R105" s="2"/>
      <c r="S105" s="80" t="s">
        <v>85</v>
      </c>
      <c r="T105" s="42" t="str">
        <f t="shared" ca="1" si="104"/>
        <v>Error</v>
      </c>
      <c r="U105" s="42">
        <f t="shared" ca="1" si="105"/>
        <v>6</v>
      </c>
      <c r="V105" s="41" t="e">
        <f t="shared" ca="1" si="106"/>
        <v>#N/A</v>
      </c>
      <c r="W105" s="42" t="e">
        <f t="shared" si="107"/>
        <v>#N/A</v>
      </c>
      <c r="X105" s="42">
        <f t="shared" ca="1" si="108"/>
        <v>5</v>
      </c>
      <c r="Y105" s="35" t="e">
        <f t="shared" si="109"/>
        <v>#N/A</v>
      </c>
      <c r="Z105" s="1" t="str">
        <f t="shared" si="110"/>
        <v/>
      </c>
      <c r="AA105" s="1" t="e">
        <f t="shared" si="111"/>
        <v>#N/A</v>
      </c>
      <c r="AB105" s="1" t="str">
        <f>IF(S104="A","Admin!B27","Admin!C27")</f>
        <v>Admin!B27</v>
      </c>
      <c r="AC105" s="79">
        <f t="shared" si="114"/>
        <v>-2</v>
      </c>
      <c r="AD105" s="2" t="str">
        <f t="shared" si="112"/>
        <v>S103</v>
      </c>
      <c r="AE105" s="2" t="str">
        <f t="shared" si="113"/>
        <v>AA$102:AA$109</v>
      </c>
    </row>
    <row r="106" spans="2:31" x14ac:dyDescent="0.2">
      <c r="B106" s="34">
        <v>5</v>
      </c>
      <c r="C106" s="67" t="str">
        <f t="shared" ca="1" si="101"/>
        <v/>
      </c>
      <c r="D106" s="67" t="str">
        <f t="shared" si="102"/>
        <v/>
      </c>
      <c r="E106" s="36"/>
      <c r="F106" s="53" t="s">
        <v>98</v>
      </c>
      <c r="G106" s="49"/>
      <c r="H106" s="49"/>
      <c r="I106" s="58" t="str">
        <f t="shared" si="103"/>
        <v/>
      </c>
      <c r="J106" s="59" t="str">
        <f t="shared" si="103"/>
        <v/>
      </c>
      <c r="K106" s="59" t="str">
        <f t="shared" si="103"/>
        <v/>
      </c>
      <c r="L106" s="59" t="str">
        <f t="shared" si="103"/>
        <v/>
      </c>
      <c r="M106" s="59" t="str">
        <f t="shared" si="103"/>
        <v/>
      </c>
      <c r="N106" s="59" t="str">
        <f t="shared" si="103"/>
        <v/>
      </c>
      <c r="O106" s="60" t="str">
        <f t="shared" si="103"/>
        <v/>
      </c>
      <c r="P106" s="149" t="str">
        <f t="shared" si="103"/>
        <v/>
      </c>
      <c r="Q106" s="2"/>
      <c r="R106" s="2"/>
      <c r="S106" s="42"/>
      <c r="T106" s="42" t="str">
        <f t="shared" ca="1" si="104"/>
        <v>Error</v>
      </c>
      <c r="U106" s="42">
        <f t="shared" ca="1" si="105"/>
        <v>5</v>
      </c>
      <c r="V106" s="41" t="e">
        <f t="shared" ca="1" si="106"/>
        <v>#N/A</v>
      </c>
      <c r="W106" s="42" t="e">
        <f t="shared" si="107"/>
        <v>#N/A</v>
      </c>
      <c r="X106" s="42">
        <f t="shared" ca="1" si="108"/>
        <v>5</v>
      </c>
      <c r="Y106" s="35" t="e">
        <f t="shared" si="109"/>
        <v>#N/A</v>
      </c>
      <c r="Z106" s="1" t="str">
        <f t="shared" si="110"/>
        <v/>
      </c>
      <c r="AA106" s="1" t="e">
        <f t="shared" si="111"/>
        <v>#N/A</v>
      </c>
      <c r="AB106" s="1" t="str">
        <f>IF(S104="A","Admin!B28","Admin!C28")</f>
        <v>Admin!B28</v>
      </c>
      <c r="AC106" s="79">
        <f t="shared" si="114"/>
        <v>-3</v>
      </c>
      <c r="AD106" s="2" t="str">
        <f t="shared" si="112"/>
        <v>S103</v>
      </c>
      <c r="AE106" s="2" t="str">
        <f t="shared" si="113"/>
        <v>AA$102:AA$109</v>
      </c>
    </row>
    <row r="107" spans="2:31" x14ac:dyDescent="0.2">
      <c r="B107" s="34">
        <v>6</v>
      </c>
      <c r="C107" s="67" t="str">
        <f t="shared" ca="1" si="101"/>
        <v/>
      </c>
      <c r="D107" s="67" t="str">
        <f t="shared" si="102"/>
        <v/>
      </c>
      <c r="E107" s="36"/>
      <c r="F107" s="53" t="s">
        <v>98</v>
      </c>
      <c r="G107" s="49"/>
      <c r="H107" s="49"/>
      <c r="I107" s="58" t="str">
        <f t="shared" si="103"/>
        <v/>
      </c>
      <c r="J107" s="59" t="str">
        <f t="shared" si="103"/>
        <v/>
      </c>
      <c r="K107" s="59" t="str">
        <f t="shared" si="103"/>
        <v/>
      </c>
      <c r="L107" s="59" t="str">
        <f t="shared" si="103"/>
        <v/>
      </c>
      <c r="M107" s="59" t="str">
        <f t="shared" si="103"/>
        <v/>
      </c>
      <c r="N107" s="59" t="str">
        <f t="shared" si="103"/>
        <v/>
      </c>
      <c r="O107" s="60" t="str">
        <f t="shared" si="103"/>
        <v/>
      </c>
      <c r="P107" s="149" t="str">
        <f t="shared" si="103"/>
        <v/>
      </c>
      <c r="Q107" s="2"/>
      <c r="R107" s="2"/>
      <c r="S107" s="42"/>
      <c r="T107" s="42" t="str">
        <f t="shared" ca="1" si="104"/>
        <v>Error</v>
      </c>
      <c r="U107" s="42">
        <f t="shared" ca="1" si="105"/>
        <v>4</v>
      </c>
      <c r="V107" s="41" t="e">
        <f t="shared" ca="1" si="106"/>
        <v>#N/A</v>
      </c>
      <c r="W107" s="42" t="e">
        <f t="shared" si="107"/>
        <v>#N/A</v>
      </c>
      <c r="X107" s="42">
        <f t="shared" ca="1" si="108"/>
        <v>5</v>
      </c>
      <c r="Y107" s="35" t="e">
        <f t="shared" si="109"/>
        <v>#N/A</v>
      </c>
      <c r="Z107" s="1" t="str">
        <f t="shared" si="110"/>
        <v/>
      </c>
      <c r="AA107" s="1" t="e">
        <f t="shared" si="111"/>
        <v>#N/A</v>
      </c>
      <c r="AB107" s="1" t="str">
        <f>IF(S104="A","Admin!B29","Admin!C29")</f>
        <v>Admin!B29</v>
      </c>
      <c r="AC107" s="79">
        <f t="shared" si="114"/>
        <v>-4</v>
      </c>
      <c r="AD107" s="2" t="str">
        <f t="shared" si="112"/>
        <v>S103</v>
      </c>
      <c r="AE107" s="2" t="str">
        <f t="shared" si="113"/>
        <v>AA$102:AA$109</v>
      </c>
    </row>
    <row r="108" spans="2:31" x14ac:dyDescent="0.2">
      <c r="B108" s="37">
        <v>7</v>
      </c>
      <c r="C108" s="68" t="str">
        <f t="shared" ca="1" si="101"/>
        <v/>
      </c>
      <c r="D108" s="68" t="str">
        <f t="shared" si="102"/>
        <v/>
      </c>
      <c r="E108" s="38"/>
      <c r="F108" s="54" t="s">
        <v>98</v>
      </c>
      <c r="G108" s="49"/>
      <c r="H108" s="49"/>
      <c r="I108" s="61" t="str">
        <f t="shared" si="103"/>
        <v/>
      </c>
      <c r="J108" s="62" t="str">
        <f t="shared" si="103"/>
        <v/>
      </c>
      <c r="K108" s="62" t="str">
        <f t="shared" si="103"/>
        <v/>
      </c>
      <c r="L108" s="62" t="str">
        <f t="shared" si="103"/>
        <v/>
      </c>
      <c r="M108" s="62" t="str">
        <f t="shared" si="103"/>
        <v/>
      </c>
      <c r="N108" s="62" t="str">
        <f t="shared" si="103"/>
        <v/>
      </c>
      <c r="O108" s="63" t="str">
        <f t="shared" si="103"/>
        <v/>
      </c>
      <c r="P108" s="149" t="str">
        <f t="shared" si="103"/>
        <v/>
      </c>
      <c r="Q108" s="2"/>
      <c r="R108" s="2"/>
      <c r="S108" s="42"/>
      <c r="T108" s="42" t="str">
        <f t="shared" ca="1" si="104"/>
        <v>Error</v>
      </c>
      <c r="U108" s="42">
        <f t="shared" ca="1" si="105"/>
        <v>3</v>
      </c>
      <c r="V108" s="41" t="e">
        <f t="shared" ca="1" si="106"/>
        <v>#N/A</v>
      </c>
      <c r="W108" s="42" t="e">
        <f t="shared" si="107"/>
        <v>#N/A</v>
      </c>
      <c r="X108" s="42">
        <f t="shared" ca="1" si="108"/>
        <v>5</v>
      </c>
      <c r="Y108" s="35" t="e">
        <f t="shared" si="109"/>
        <v>#N/A</v>
      </c>
      <c r="Z108" s="1" t="str">
        <f t="shared" si="110"/>
        <v/>
      </c>
      <c r="AA108" s="1" t="e">
        <f t="shared" si="111"/>
        <v>#N/A</v>
      </c>
      <c r="AB108" s="1" t="str">
        <f>IF(S104="A","Admin!B30","Admin!C30")</f>
        <v>Admin!B30</v>
      </c>
      <c r="AC108" s="79">
        <f t="shared" si="114"/>
        <v>-5</v>
      </c>
      <c r="AD108" s="2" t="str">
        <f t="shared" si="112"/>
        <v>S103</v>
      </c>
      <c r="AE108" s="2" t="str">
        <f t="shared" si="113"/>
        <v>AA$102:AA$109</v>
      </c>
    </row>
    <row r="109" spans="2:31" hidden="1" x14ac:dyDescent="0.2">
      <c r="B109" s="378">
        <v>8</v>
      </c>
      <c r="C109" s="379" t="str">
        <f t="shared" ca="1" si="101"/>
        <v/>
      </c>
      <c r="D109" s="379" t="str">
        <f t="shared" si="102"/>
        <v/>
      </c>
      <c r="E109" s="380"/>
      <c r="F109" s="381" t="s">
        <v>98</v>
      </c>
      <c r="G109" s="49"/>
      <c r="H109" s="49"/>
      <c r="I109" s="374" t="str">
        <f t="shared" si="103"/>
        <v/>
      </c>
      <c r="J109" s="382" t="str">
        <f t="shared" si="103"/>
        <v/>
      </c>
      <c r="K109" s="382" t="str">
        <f t="shared" si="103"/>
        <v/>
      </c>
      <c r="L109" s="382" t="str">
        <f t="shared" si="103"/>
        <v/>
      </c>
      <c r="M109" s="382" t="str">
        <f t="shared" si="103"/>
        <v/>
      </c>
      <c r="N109" s="382" t="str">
        <f t="shared" si="103"/>
        <v/>
      </c>
      <c r="O109" s="382" t="str">
        <f t="shared" si="103"/>
        <v/>
      </c>
      <c r="P109" s="63" t="str">
        <f t="shared" si="103"/>
        <v/>
      </c>
      <c r="Q109" s="2"/>
      <c r="R109" s="2"/>
      <c r="S109" s="42"/>
      <c r="T109" s="42" t="str">
        <f t="shared" ca="1" si="104"/>
        <v>Error</v>
      </c>
      <c r="U109" s="42">
        <f t="shared" ca="1" si="105"/>
        <v>0</v>
      </c>
      <c r="V109" s="41" t="e">
        <f t="shared" ca="1" si="106"/>
        <v>#N/A</v>
      </c>
      <c r="W109" s="42" t="e">
        <f t="shared" si="107"/>
        <v>#N/A</v>
      </c>
      <c r="X109" s="42">
        <f t="shared" ca="1" si="108"/>
        <v>5</v>
      </c>
      <c r="Y109" s="35" t="e">
        <f t="shared" si="109"/>
        <v>#N/A</v>
      </c>
      <c r="Z109" s="1" t="str">
        <f t="shared" si="110"/>
        <v/>
      </c>
      <c r="AA109" s="1" t="e">
        <f t="shared" si="111"/>
        <v>#N/A</v>
      </c>
      <c r="AB109" s="1" t="str">
        <f>IF(S104="A","Admin!B31","Admin!C31")</f>
        <v>Admin!B31</v>
      </c>
      <c r="AC109" s="79">
        <f t="shared" si="114"/>
        <v>-6</v>
      </c>
      <c r="AD109" s="2" t="str">
        <f t="shared" si="112"/>
        <v>S103</v>
      </c>
      <c r="AE109" s="2" t="str">
        <f t="shared" si="113"/>
        <v>AA$102:AA$109</v>
      </c>
    </row>
    <row r="110" spans="2:31" ht="12" customHeight="1" x14ac:dyDescent="0.2">
      <c r="B110" s="50"/>
      <c r="C110" s="48"/>
      <c r="D110" s="48"/>
      <c r="E110" s="50"/>
      <c r="F110" s="49" t="s">
        <v>98</v>
      </c>
      <c r="G110" s="49"/>
      <c r="H110" s="49"/>
      <c r="I110" s="51"/>
      <c r="J110" s="51"/>
      <c r="K110" s="51"/>
      <c r="L110" s="51"/>
      <c r="M110" s="51"/>
      <c r="N110" s="51"/>
      <c r="O110" s="51"/>
      <c r="P110" s="51"/>
      <c r="Q110" s="2"/>
      <c r="R110" s="2"/>
      <c r="S110" s="42"/>
      <c r="T110" s="42"/>
      <c r="U110" s="41"/>
      <c r="V110" s="41"/>
      <c r="W110" s="42"/>
      <c r="X110" s="42"/>
      <c r="Y110" s="41"/>
    </row>
    <row r="111" spans="2:31" ht="12" customHeight="1" x14ac:dyDescent="0.2">
      <c r="B111" s="50"/>
      <c r="C111" s="48"/>
      <c r="D111" s="48"/>
      <c r="E111" s="50"/>
      <c r="F111" s="49"/>
      <c r="G111" s="49"/>
      <c r="H111" s="49"/>
      <c r="I111" s="51"/>
      <c r="J111" s="51"/>
      <c r="K111" s="51"/>
      <c r="L111" s="51"/>
      <c r="M111" s="51"/>
      <c r="N111" s="51"/>
      <c r="O111" s="51"/>
      <c r="P111" s="51"/>
      <c r="Q111" s="2"/>
      <c r="R111" s="2"/>
      <c r="S111" s="42"/>
      <c r="T111" s="42"/>
      <c r="U111" s="41"/>
      <c r="V111" s="41"/>
      <c r="W111" s="42"/>
      <c r="X111" s="42"/>
      <c r="Y111" s="41"/>
    </row>
    <row r="112" spans="2:31" s="2" customFormat="1" x14ac:dyDescent="0.2">
      <c r="B112" s="32" t="str">
        <f ca="1">S114 &amp; " " &amp; S116 &amp; " string  (" &amp; S$3 &amp;")"</f>
        <v>110m H B string  (Men)</v>
      </c>
      <c r="D112" s="87" t="s">
        <v>94</v>
      </c>
      <c r="E112" s="390"/>
      <c r="F112" s="29" t="s">
        <v>72</v>
      </c>
      <c r="H112" s="47"/>
      <c r="I112" s="29"/>
    </row>
    <row r="113" spans="2:31" x14ac:dyDescent="0.2">
      <c r="B113" s="315" t="s">
        <v>26</v>
      </c>
      <c r="C113" s="70" t="s">
        <v>23</v>
      </c>
      <c r="D113" s="70" t="s">
        <v>70</v>
      </c>
      <c r="E113" s="316" t="s">
        <v>24</v>
      </c>
      <c r="F113" s="317" t="s">
        <v>27</v>
      </c>
      <c r="G113" s="48"/>
      <c r="H113" s="48"/>
      <c r="I113" s="70" t="str">
        <f t="shared" ref="I113:P113" si="115">I$3</f>
        <v>Bromsgrove &amp; Redditch AC</v>
      </c>
      <c r="J113" s="70" t="str">
        <f t="shared" si="115"/>
        <v>Burton AC</v>
      </c>
      <c r="K113" s="70" t="str">
        <f t="shared" si="115"/>
        <v>Kidderminster &amp; Stourport AC</v>
      </c>
      <c r="L113" s="70" t="str">
        <f t="shared" si="115"/>
        <v>Newport Harriers</v>
      </c>
      <c r="M113" s="70" t="str">
        <f t="shared" si="115"/>
        <v>Royal Sutton Coldfield</v>
      </c>
      <c r="N113" s="70" t="str">
        <f t="shared" si="115"/>
        <v>Solihull &amp; Small Heath AC</v>
      </c>
      <c r="O113" s="383" t="str">
        <f t="shared" si="115"/>
        <v>Stratford on Avon AC</v>
      </c>
      <c r="P113" s="383" t="str">
        <f t="shared" si="115"/>
        <v>Team8</v>
      </c>
      <c r="S113" s="40">
        <v>43</v>
      </c>
      <c r="T113" s="41"/>
      <c r="U113" s="42" t="s">
        <v>81</v>
      </c>
      <c r="V113" s="41"/>
      <c r="W113" s="42"/>
      <c r="X113" s="42" t="s">
        <v>82</v>
      </c>
      <c r="Y113" s="41" t="s">
        <v>83</v>
      </c>
      <c r="Z113" s="1" t="s">
        <v>84</v>
      </c>
    </row>
    <row r="114" spans="2:31" x14ac:dyDescent="0.2">
      <c r="B114" s="222">
        <v>1</v>
      </c>
      <c r="C114" s="223" t="str">
        <f t="shared" ref="C114:C121" ca="1" si="116">IF(ISNA(V114),"",V114)</f>
        <v>Martyn Helliker</v>
      </c>
      <c r="D114" s="223" t="str">
        <f t="shared" ref="D114:D121" si="117">IF(ISNA(Y114),"",Y114)</f>
        <v>Stratford on Avon AC</v>
      </c>
      <c r="E114" s="224">
        <v>77</v>
      </c>
      <c r="F114" s="225" t="s">
        <v>1941</v>
      </c>
      <c r="G114" s="49"/>
      <c r="H114" s="49"/>
      <c r="I114" s="55" t="str">
        <f t="shared" ref="I114:P121" si="118">IF($Z114=I$3,$T114,"")</f>
        <v/>
      </c>
      <c r="J114" s="56" t="str">
        <f t="shared" si="118"/>
        <v/>
      </c>
      <c r="K114" s="56" t="str">
        <f t="shared" si="118"/>
        <v/>
      </c>
      <c r="L114" s="56" t="str">
        <f t="shared" si="118"/>
        <v/>
      </c>
      <c r="M114" s="56" t="str">
        <f t="shared" si="118"/>
        <v/>
      </c>
      <c r="N114" s="56" t="str">
        <f t="shared" si="118"/>
        <v/>
      </c>
      <c r="O114" s="57">
        <f t="shared" ca="1" si="118"/>
        <v>8</v>
      </c>
      <c r="P114" s="144" t="str">
        <f t="shared" si="118"/>
        <v/>
      </c>
      <c r="Q114" s="2"/>
      <c r="R114" s="2"/>
      <c r="S114" s="42" t="str">
        <f ca="1">VLOOKUP(S113,INDIRECT($S$5),2,FALSE)</f>
        <v>110m H</v>
      </c>
      <c r="T114" s="42">
        <f t="shared" ref="T114:T121" ca="1" si="119">IF(X114&gt;1,"Error",U114)</f>
        <v>8</v>
      </c>
      <c r="U114" s="42">
        <f t="shared" ref="U114:U121" ca="1" si="120">IF(AND(E114&lt;&gt;"",LEFT(F114,1)="d"),0,INDIRECT(AB114))</f>
        <v>8</v>
      </c>
      <c r="V114" s="41" t="str">
        <f t="shared" ref="V114:V121" ca="1" si="121">HLOOKUP(E114,INDIRECT($S$4),INDIRECT(AD114),FALSE)</f>
        <v>Martyn Helliker</v>
      </c>
      <c r="W114" s="42" t="str">
        <f t="shared" ref="W114:W121" si="122">CONCATENATE("=",AA114)</f>
        <v>=7</v>
      </c>
      <c r="X114" s="42">
        <f t="shared" ref="X114:X121" ca="1" si="123">COUNTIF(INDIRECT(AE114),W114)</f>
        <v>1</v>
      </c>
      <c r="Y114" s="35" t="str">
        <f t="shared" ref="Y114:Y121" si="124">VLOOKUP(E114,TeamID,2,FALSE)</f>
        <v>Stratford on Avon AC</v>
      </c>
      <c r="Z114" s="1" t="str">
        <f t="shared" ref="Z114:Z121" si="125">IF(ISNA(Y114),"",Y114)</f>
        <v>Stratford on Avon AC</v>
      </c>
      <c r="AA114" s="1">
        <f t="shared" ref="AA114:AA121" si="126">HLOOKUP(E114,$I$24:$X$25, 2, FALSE)</f>
        <v>7</v>
      </c>
      <c r="AB114" s="1" t="str">
        <f>IF(S116="A","Admin!B24","Admin!C24")</f>
        <v>Admin!C24</v>
      </c>
      <c r="AC114" s="79">
        <v>1</v>
      </c>
      <c r="AD114" s="2" t="str">
        <f t="shared" ref="AD114:AD121" si="127">"S" &amp; ROW(AB114)+AC114</f>
        <v>S115</v>
      </c>
      <c r="AE114" s="2" t="str">
        <f t="shared" ref="AE114:AE121" si="128">"AA$"&amp;ROW(AD114)+AC114-1&amp;":AA$"&amp;ROW(AD114)+AC114+6</f>
        <v>AA$114:AA$121</v>
      </c>
    </row>
    <row r="115" spans="2:31" x14ac:dyDescent="0.2">
      <c r="B115" s="34">
        <v>2</v>
      </c>
      <c r="C115" s="67" t="str">
        <f t="shared" ca="1" si="116"/>
        <v>Jason Cashmore</v>
      </c>
      <c r="D115" s="67" t="str">
        <f t="shared" si="117"/>
        <v>Bromsgrove &amp; Redditch AC</v>
      </c>
      <c r="E115" s="36">
        <v>11</v>
      </c>
      <c r="F115" s="53" t="s">
        <v>1926</v>
      </c>
      <c r="G115" s="49"/>
      <c r="H115" s="49"/>
      <c r="I115" s="58">
        <f t="shared" ca="1" si="118"/>
        <v>6</v>
      </c>
      <c r="J115" s="59" t="str">
        <f t="shared" si="118"/>
        <v/>
      </c>
      <c r="K115" s="59" t="str">
        <f t="shared" si="118"/>
        <v/>
      </c>
      <c r="L115" s="59" t="str">
        <f t="shared" si="118"/>
        <v/>
      </c>
      <c r="M115" s="59" t="str">
        <f t="shared" si="118"/>
        <v/>
      </c>
      <c r="N115" s="59" t="str">
        <f t="shared" si="118"/>
        <v/>
      </c>
      <c r="O115" s="60" t="str">
        <f t="shared" si="118"/>
        <v/>
      </c>
      <c r="P115" s="149" t="str">
        <f t="shared" si="118"/>
        <v/>
      </c>
      <c r="Q115" s="2"/>
      <c r="R115" s="2"/>
      <c r="S115" s="42">
        <f>S113-$S$7</f>
        <v>11</v>
      </c>
      <c r="T115" s="42">
        <f t="shared" ca="1" si="119"/>
        <v>6</v>
      </c>
      <c r="U115" s="42">
        <f t="shared" ca="1" si="120"/>
        <v>6</v>
      </c>
      <c r="V115" s="41" t="str">
        <f t="shared" ca="1" si="121"/>
        <v>Jason Cashmore</v>
      </c>
      <c r="W115" s="42" t="str">
        <f t="shared" si="122"/>
        <v>=1</v>
      </c>
      <c r="X115" s="42">
        <f t="shared" ca="1" si="123"/>
        <v>1</v>
      </c>
      <c r="Y115" s="35" t="str">
        <f t="shared" si="124"/>
        <v>Bromsgrove &amp; Redditch AC</v>
      </c>
      <c r="Z115" s="1" t="str">
        <f t="shared" si="125"/>
        <v>Bromsgrove &amp; Redditch AC</v>
      </c>
      <c r="AA115" s="1">
        <f t="shared" si="126"/>
        <v>1</v>
      </c>
      <c r="AB115" s="1" t="str">
        <f>IF(S116="A","Admin!B25","Admin!C25")</f>
        <v>Admin!C25</v>
      </c>
      <c r="AC115" s="79">
        <f t="shared" ref="AC115:AC121" si="129">AC114-1</f>
        <v>0</v>
      </c>
      <c r="AD115" s="2" t="str">
        <f t="shared" si="127"/>
        <v>S115</v>
      </c>
      <c r="AE115" s="2" t="str">
        <f t="shared" si="128"/>
        <v>AA$114:AA$121</v>
      </c>
    </row>
    <row r="116" spans="2:31" x14ac:dyDescent="0.2">
      <c r="B116" s="34">
        <v>3</v>
      </c>
      <c r="C116" s="67" t="str">
        <f t="shared" ca="1" si="116"/>
        <v/>
      </c>
      <c r="D116" s="67" t="str">
        <f t="shared" si="117"/>
        <v/>
      </c>
      <c r="E116" s="36"/>
      <c r="F116" s="53" t="s">
        <v>98</v>
      </c>
      <c r="G116" s="49"/>
      <c r="H116" s="49"/>
      <c r="I116" s="58" t="str">
        <f t="shared" si="118"/>
        <v/>
      </c>
      <c r="J116" s="59" t="str">
        <f t="shared" si="118"/>
        <v/>
      </c>
      <c r="K116" s="59" t="str">
        <f t="shared" si="118"/>
        <v/>
      </c>
      <c r="L116" s="59" t="str">
        <f t="shared" si="118"/>
        <v/>
      </c>
      <c r="M116" s="59" t="str">
        <f t="shared" si="118"/>
        <v/>
      </c>
      <c r="N116" s="59" t="str">
        <f t="shared" si="118"/>
        <v/>
      </c>
      <c r="O116" s="60" t="str">
        <f t="shared" si="118"/>
        <v/>
      </c>
      <c r="P116" s="149" t="str">
        <f t="shared" si="118"/>
        <v/>
      </c>
      <c r="Q116" s="2"/>
      <c r="R116" s="2"/>
      <c r="S116" s="81" t="s">
        <v>45</v>
      </c>
      <c r="T116" s="42" t="str">
        <f t="shared" ca="1" si="119"/>
        <v>Error</v>
      </c>
      <c r="U116" s="42">
        <f t="shared" ca="1" si="120"/>
        <v>5</v>
      </c>
      <c r="V116" s="41" t="e">
        <f t="shared" ca="1" si="121"/>
        <v>#N/A</v>
      </c>
      <c r="W116" s="42" t="e">
        <f t="shared" si="122"/>
        <v>#N/A</v>
      </c>
      <c r="X116" s="42">
        <f t="shared" ca="1" si="123"/>
        <v>6</v>
      </c>
      <c r="Y116" s="35" t="e">
        <f t="shared" si="124"/>
        <v>#N/A</v>
      </c>
      <c r="Z116" s="1" t="str">
        <f t="shared" si="125"/>
        <v/>
      </c>
      <c r="AA116" s="1" t="e">
        <f t="shared" si="126"/>
        <v>#N/A</v>
      </c>
      <c r="AB116" s="1" t="str">
        <f>IF(S116="A","Admin!B26","Admin!C26")</f>
        <v>Admin!C26</v>
      </c>
      <c r="AC116" s="79">
        <f t="shared" si="129"/>
        <v>-1</v>
      </c>
      <c r="AD116" s="2" t="str">
        <f t="shared" si="127"/>
        <v>S115</v>
      </c>
      <c r="AE116" s="2" t="str">
        <f t="shared" si="128"/>
        <v>AA$114:AA$121</v>
      </c>
    </row>
    <row r="117" spans="2:31" x14ac:dyDescent="0.2">
      <c r="B117" s="34">
        <v>4</v>
      </c>
      <c r="C117" s="67" t="str">
        <f t="shared" ca="1" si="116"/>
        <v/>
      </c>
      <c r="D117" s="67" t="str">
        <f t="shared" si="117"/>
        <v/>
      </c>
      <c r="E117" s="36"/>
      <c r="F117" s="53" t="s">
        <v>98</v>
      </c>
      <c r="G117" s="49"/>
      <c r="H117" s="49"/>
      <c r="I117" s="58" t="str">
        <f t="shared" si="118"/>
        <v/>
      </c>
      <c r="J117" s="59" t="str">
        <f t="shared" si="118"/>
        <v/>
      </c>
      <c r="K117" s="59" t="str">
        <f t="shared" si="118"/>
        <v/>
      </c>
      <c r="L117" s="59" t="str">
        <f t="shared" si="118"/>
        <v/>
      </c>
      <c r="M117" s="59" t="str">
        <f t="shared" si="118"/>
        <v/>
      </c>
      <c r="N117" s="59" t="str">
        <f t="shared" si="118"/>
        <v/>
      </c>
      <c r="O117" s="60" t="str">
        <f t="shared" si="118"/>
        <v/>
      </c>
      <c r="P117" s="149" t="str">
        <f t="shared" si="118"/>
        <v/>
      </c>
      <c r="Q117" s="2"/>
      <c r="R117" s="2"/>
      <c r="S117" s="80" t="s">
        <v>85</v>
      </c>
      <c r="T117" s="42" t="str">
        <f t="shared" ca="1" si="119"/>
        <v>Error</v>
      </c>
      <c r="U117" s="42">
        <f t="shared" ca="1" si="120"/>
        <v>4</v>
      </c>
      <c r="V117" s="41" t="e">
        <f t="shared" ca="1" si="121"/>
        <v>#N/A</v>
      </c>
      <c r="W117" s="42" t="e">
        <f t="shared" si="122"/>
        <v>#N/A</v>
      </c>
      <c r="X117" s="42">
        <f t="shared" ca="1" si="123"/>
        <v>6</v>
      </c>
      <c r="Y117" s="35" t="e">
        <f t="shared" si="124"/>
        <v>#N/A</v>
      </c>
      <c r="Z117" s="1" t="str">
        <f t="shared" si="125"/>
        <v/>
      </c>
      <c r="AA117" s="1" t="e">
        <f t="shared" si="126"/>
        <v>#N/A</v>
      </c>
      <c r="AB117" s="1" t="str">
        <f>IF(S116="A","Admin!B27","Admin!C27")</f>
        <v>Admin!C27</v>
      </c>
      <c r="AC117" s="79">
        <f t="shared" si="129"/>
        <v>-2</v>
      </c>
      <c r="AD117" s="2" t="str">
        <f t="shared" si="127"/>
        <v>S115</v>
      </c>
      <c r="AE117" s="2" t="str">
        <f t="shared" si="128"/>
        <v>AA$114:AA$121</v>
      </c>
    </row>
    <row r="118" spans="2:31" x14ac:dyDescent="0.2">
      <c r="B118" s="34">
        <v>5</v>
      </c>
      <c r="C118" s="67" t="str">
        <f t="shared" ca="1" si="116"/>
        <v/>
      </c>
      <c r="D118" s="67" t="str">
        <f t="shared" si="117"/>
        <v/>
      </c>
      <c r="E118" s="36"/>
      <c r="F118" s="53" t="s">
        <v>98</v>
      </c>
      <c r="G118" s="49"/>
      <c r="H118" s="49"/>
      <c r="I118" s="58" t="str">
        <f t="shared" si="118"/>
        <v/>
      </c>
      <c r="J118" s="59" t="str">
        <f t="shared" si="118"/>
        <v/>
      </c>
      <c r="K118" s="59" t="str">
        <f t="shared" si="118"/>
        <v/>
      </c>
      <c r="L118" s="59" t="str">
        <f t="shared" si="118"/>
        <v/>
      </c>
      <c r="M118" s="59" t="str">
        <f t="shared" si="118"/>
        <v/>
      </c>
      <c r="N118" s="59" t="str">
        <f t="shared" si="118"/>
        <v/>
      </c>
      <c r="O118" s="60" t="str">
        <f t="shared" si="118"/>
        <v/>
      </c>
      <c r="P118" s="149" t="str">
        <f t="shared" si="118"/>
        <v/>
      </c>
      <c r="Q118" s="2"/>
      <c r="R118" s="2"/>
      <c r="S118" s="42"/>
      <c r="T118" s="42" t="str">
        <f t="shared" ca="1" si="119"/>
        <v>Error</v>
      </c>
      <c r="U118" s="42">
        <f t="shared" ca="1" si="120"/>
        <v>3</v>
      </c>
      <c r="V118" s="41" t="e">
        <f t="shared" ca="1" si="121"/>
        <v>#N/A</v>
      </c>
      <c r="W118" s="42" t="e">
        <f t="shared" si="122"/>
        <v>#N/A</v>
      </c>
      <c r="X118" s="42">
        <f t="shared" ca="1" si="123"/>
        <v>6</v>
      </c>
      <c r="Y118" s="35" t="e">
        <f t="shared" si="124"/>
        <v>#N/A</v>
      </c>
      <c r="Z118" s="1" t="str">
        <f t="shared" si="125"/>
        <v/>
      </c>
      <c r="AA118" s="1" t="e">
        <f t="shared" si="126"/>
        <v>#N/A</v>
      </c>
      <c r="AB118" s="1" t="str">
        <f>IF(S116="A","Admin!B28","Admin!C28")</f>
        <v>Admin!C28</v>
      </c>
      <c r="AC118" s="79">
        <f t="shared" si="129"/>
        <v>-3</v>
      </c>
      <c r="AD118" s="2" t="str">
        <f t="shared" si="127"/>
        <v>S115</v>
      </c>
      <c r="AE118" s="2" t="str">
        <f t="shared" si="128"/>
        <v>AA$114:AA$121</v>
      </c>
    </row>
    <row r="119" spans="2:31" x14ac:dyDescent="0.2">
      <c r="B119" s="34">
        <v>6</v>
      </c>
      <c r="C119" s="67" t="str">
        <f t="shared" ca="1" si="116"/>
        <v/>
      </c>
      <c r="D119" s="67" t="str">
        <f t="shared" si="117"/>
        <v/>
      </c>
      <c r="E119" s="36"/>
      <c r="F119" s="53" t="s">
        <v>98</v>
      </c>
      <c r="G119" s="49"/>
      <c r="H119" s="49"/>
      <c r="I119" s="58" t="str">
        <f t="shared" si="118"/>
        <v/>
      </c>
      <c r="J119" s="59" t="str">
        <f t="shared" si="118"/>
        <v/>
      </c>
      <c r="K119" s="59" t="str">
        <f t="shared" si="118"/>
        <v/>
      </c>
      <c r="L119" s="59" t="str">
        <f t="shared" si="118"/>
        <v/>
      </c>
      <c r="M119" s="59" t="str">
        <f t="shared" si="118"/>
        <v/>
      </c>
      <c r="N119" s="59" t="str">
        <f t="shared" si="118"/>
        <v/>
      </c>
      <c r="O119" s="60" t="str">
        <f t="shared" si="118"/>
        <v/>
      </c>
      <c r="P119" s="149" t="str">
        <f t="shared" si="118"/>
        <v/>
      </c>
      <c r="Q119" s="2"/>
      <c r="R119" s="2"/>
      <c r="S119" s="42"/>
      <c r="T119" s="42" t="str">
        <f t="shared" ca="1" si="119"/>
        <v>Error</v>
      </c>
      <c r="U119" s="42">
        <f t="shared" ca="1" si="120"/>
        <v>2</v>
      </c>
      <c r="V119" s="41" t="e">
        <f t="shared" ca="1" si="121"/>
        <v>#N/A</v>
      </c>
      <c r="W119" s="42" t="e">
        <f t="shared" si="122"/>
        <v>#N/A</v>
      </c>
      <c r="X119" s="42">
        <f t="shared" ca="1" si="123"/>
        <v>6</v>
      </c>
      <c r="Y119" s="35" t="e">
        <f t="shared" si="124"/>
        <v>#N/A</v>
      </c>
      <c r="Z119" s="1" t="str">
        <f t="shared" si="125"/>
        <v/>
      </c>
      <c r="AA119" s="1" t="e">
        <f t="shared" si="126"/>
        <v>#N/A</v>
      </c>
      <c r="AB119" s="1" t="str">
        <f>IF(S116="A","Admin!B29","Admin!C29")</f>
        <v>Admin!C29</v>
      </c>
      <c r="AC119" s="79">
        <f t="shared" si="129"/>
        <v>-4</v>
      </c>
      <c r="AD119" s="2" t="str">
        <f t="shared" si="127"/>
        <v>S115</v>
      </c>
      <c r="AE119" s="2" t="str">
        <f t="shared" si="128"/>
        <v>AA$114:AA$121</v>
      </c>
    </row>
    <row r="120" spans="2:31" x14ac:dyDescent="0.2">
      <c r="B120" s="37">
        <v>7</v>
      </c>
      <c r="C120" s="68" t="str">
        <f t="shared" ca="1" si="116"/>
        <v/>
      </c>
      <c r="D120" s="68" t="str">
        <f t="shared" si="117"/>
        <v/>
      </c>
      <c r="E120" s="38"/>
      <c r="F120" s="54" t="s">
        <v>98</v>
      </c>
      <c r="G120" s="49"/>
      <c r="H120" s="49"/>
      <c r="I120" s="61" t="str">
        <f t="shared" si="118"/>
        <v/>
      </c>
      <c r="J120" s="62" t="str">
        <f t="shared" si="118"/>
        <v/>
      </c>
      <c r="K120" s="62" t="str">
        <f t="shared" si="118"/>
        <v/>
      </c>
      <c r="L120" s="62" t="str">
        <f t="shared" si="118"/>
        <v/>
      </c>
      <c r="M120" s="62" t="str">
        <f t="shared" si="118"/>
        <v/>
      </c>
      <c r="N120" s="62" t="str">
        <f t="shared" si="118"/>
        <v/>
      </c>
      <c r="O120" s="63" t="str">
        <f t="shared" si="118"/>
        <v/>
      </c>
      <c r="P120" s="149" t="str">
        <f t="shared" si="118"/>
        <v/>
      </c>
      <c r="Q120" s="2"/>
      <c r="R120" s="2"/>
      <c r="S120" s="42"/>
      <c r="T120" s="42" t="str">
        <f t="shared" ca="1" si="119"/>
        <v>Error</v>
      </c>
      <c r="U120" s="42">
        <f t="shared" ca="1" si="120"/>
        <v>1</v>
      </c>
      <c r="V120" s="41" t="e">
        <f t="shared" ca="1" si="121"/>
        <v>#N/A</v>
      </c>
      <c r="W120" s="42" t="e">
        <f t="shared" si="122"/>
        <v>#N/A</v>
      </c>
      <c r="X120" s="42">
        <f t="shared" ca="1" si="123"/>
        <v>6</v>
      </c>
      <c r="Y120" s="35" t="e">
        <f t="shared" si="124"/>
        <v>#N/A</v>
      </c>
      <c r="Z120" s="1" t="str">
        <f t="shared" si="125"/>
        <v/>
      </c>
      <c r="AA120" s="1" t="e">
        <f t="shared" si="126"/>
        <v>#N/A</v>
      </c>
      <c r="AB120" s="1" t="str">
        <f>IF(S116="A","Admin!B30","Admin!C30")</f>
        <v>Admin!C30</v>
      </c>
      <c r="AC120" s="79">
        <f t="shared" si="129"/>
        <v>-5</v>
      </c>
      <c r="AD120" s="2" t="str">
        <f t="shared" si="127"/>
        <v>S115</v>
      </c>
      <c r="AE120" s="2" t="str">
        <f t="shared" si="128"/>
        <v>AA$114:AA$121</v>
      </c>
    </row>
    <row r="121" spans="2:31" hidden="1" x14ac:dyDescent="0.2">
      <c r="B121" s="378">
        <v>8</v>
      </c>
      <c r="C121" s="379" t="str">
        <f t="shared" ca="1" si="116"/>
        <v/>
      </c>
      <c r="D121" s="379" t="str">
        <f t="shared" si="117"/>
        <v/>
      </c>
      <c r="E121" s="380"/>
      <c r="F121" s="381" t="s">
        <v>98</v>
      </c>
      <c r="G121" s="49"/>
      <c r="H121" s="49"/>
      <c r="I121" s="374" t="str">
        <f t="shared" si="118"/>
        <v/>
      </c>
      <c r="J121" s="382" t="str">
        <f t="shared" si="118"/>
        <v/>
      </c>
      <c r="K121" s="382" t="str">
        <f t="shared" si="118"/>
        <v/>
      </c>
      <c r="L121" s="382" t="str">
        <f t="shared" si="118"/>
        <v/>
      </c>
      <c r="M121" s="382" t="str">
        <f t="shared" si="118"/>
        <v/>
      </c>
      <c r="N121" s="382" t="str">
        <f t="shared" si="118"/>
        <v/>
      </c>
      <c r="O121" s="382" t="str">
        <f t="shared" si="118"/>
        <v/>
      </c>
      <c r="P121" s="63" t="str">
        <f t="shared" si="118"/>
        <v/>
      </c>
      <c r="Q121" s="2"/>
      <c r="R121" s="2"/>
      <c r="S121" s="42"/>
      <c r="T121" s="42" t="str">
        <f t="shared" ca="1" si="119"/>
        <v>Error</v>
      </c>
      <c r="U121" s="42">
        <f t="shared" ca="1" si="120"/>
        <v>0</v>
      </c>
      <c r="V121" s="41" t="e">
        <f t="shared" ca="1" si="121"/>
        <v>#N/A</v>
      </c>
      <c r="W121" s="42" t="e">
        <f t="shared" si="122"/>
        <v>#N/A</v>
      </c>
      <c r="X121" s="42">
        <f t="shared" ca="1" si="123"/>
        <v>6</v>
      </c>
      <c r="Y121" s="35" t="e">
        <f t="shared" si="124"/>
        <v>#N/A</v>
      </c>
      <c r="Z121" s="1" t="str">
        <f t="shared" si="125"/>
        <v/>
      </c>
      <c r="AA121" s="1" t="e">
        <f t="shared" si="126"/>
        <v>#N/A</v>
      </c>
      <c r="AB121" s="1" t="str">
        <f>IF(S116="A","Admin!B31","Admin!C31")</f>
        <v>Admin!C31</v>
      </c>
      <c r="AC121" s="79">
        <f t="shared" si="129"/>
        <v>-6</v>
      </c>
      <c r="AD121" s="2" t="str">
        <f t="shared" si="127"/>
        <v>S115</v>
      </c>
      <c r="AE121" s="2" t="str">
        <f t="shared" si="128"/>
        <v>AA$114:AA$121</v>
      </c>
    </row>
    <row r="124" spans="2:31" s="2" customFormat="1" x14ac:dyDescent="0.2">
      <c r="B124" s="32" t="str">
        <f ca="1">S126 &amp; " " &amp; S128 &amp; " string  (" &amp; S$3 &amp;")"</f>
        <v>400m H A string  (Men)</v>
      </c>
      <c r="H124" s="47"/>
      <c r="I124" s="29"/>
    </row>
    <row r="125" spans="2:31" x14ac:dyDescent="0.2">
      <c r="B125" s="315" t="s">
        <v>26</v>
      </c>
      <c r="C125" s="70" t="s">
        <v>23</v>
      </c>
      <c r="D125" s="70" t="s">
        <v>70</v>
      </c>
      <c r="E125" s="316" t="s">
        <v>24</v>
      </c>
      <c r="F125" s="317" t="s">
        <v>27</v>
      </c>
      <c r="G125" s="48"/>
      <c r="H125" s="48"/>
      <c r="I125" s="70" t="str">
        <f t="shared" ref="I125:P125" si="130">I$3</f>
        <v>Bromsgrove &amp; Redditch AC</v>
      </c>
      <c r="J125" s="70" t="str">
        <f t="shared" si="130"/>
        <v>Burton AC</v>
      </c>
      <c r="K125" s="70" t="str">
        <f t="shared" si="130"/>
        <v>Kidderminster &amp; Stourport AC</v>
      </c>
      <c r="L125" s="70" t="str">
        <f t="shared" si="130"/>
        <v>Newport Harriers</v>
      </c>
      <c r="M125" s="70" t="str">
        <f t="shared" si="130"/>
        <v>Royal Sutton Coldfield</v>
      </c>
      <c r="N125" s="70" t="str">
        <f t="shared" si="130"/>
        <v>Solihull &amp; Small Heath AC</v>
      </c>
      <c r="O125" s="383" t="str">
        <f t="shared" si="130"/>
        <v>Stratford on Avon AC</v>
      </c>
      <c r="P125" s="383" t="str">
        <f t="shared" si="130"/>
        <v>Team8</v>
      </c>
      <c r="S125" s="40">
        <v>44</v>
      </c>
      <c r="T125" s="41"/>
      <c r="U125" s="42" t="s">
        <v>81</v>
      </c>
      <c r="V125" s="41"/>
      <c r="W125" s="42"/>
      <c r="X125" s="42" t="s">
        <v>82</v>
      </c>
      <c r="Y125" s="41" t="s">
        <v>83</v>
      </c>
      <c r="Z125" s="1" t="s">
        <v>84</v>
      </c>
    </row>
    <row r="126" spans="2:31" x14ac:dyDescent="0.2">
      <c r="B126" s="222">
        <v>1</v>
      </c>
      <c r="C126" s="223" t="str">
        <f t="shared" ref="C126:C133" ca="1" si="131">IF(ISNA(V126),"",V126)</f>
        <v>Oliver Cresswell</v>
      </c>
      <c r="D126" s="223" t="str">
        <f t="shared" ref="D126:D133" si="132">IF(ISNA(Y126),"",Y126)</f>
        <v>Stratford on Avon AC</v>
      </c>
      <c r="E126" s="224">
        <v>7</v>
      </c>
      <c r="F126" s="225" t="s">
        <v>1848</v>
      </c>
      <c r="G126" s="49"/>
      <c r="H126" s="49"/>
      <c r="I126" s="55" t="str">
        <f t="shared" ref="I126:P133" si="133">IF($Z126=I$3,$T126,"")</f>
        <v/>
      </c>
      <c r="J126" s="56" t="str">
        <f t="shared" si="133"/>
        <v/>
      </c>
      <c r="K126" s="56" t="str">
        <f t="shared" si="133"/>
        <v/>
      </c>
      <c r="L126" s="56" t="str">
        <f t="shared" si="133"/>
        <v/>
      </c>
      <c r="M126" s="56" t="str">
        <f t="shared" si="133"/>
        <v/>
      </c>
      <c r="N126" s="56" t="str">
        <f t="shared" si="133"/>
        <v/>
      </c>
      <c r="O126" s="57">
        <f t="shared" ca="1" si="133"/>
        <v>10</v>
      </c>
      <c r="P126" s="144" t="str">
        <f t="shared" si="133"/>
        <v/>
      </c>
      <c r="Q126" s="2"/>
      <c r="R126" s="2"/>
      <c r="S126" s="42" t="str">
        <f ca="1">VLOOKUP(S125,INDIRECT($S$5),2,FALSE)</f>
        <v>400m H</v>
      </c>
      <c r="T126" s="42">
        <f t="shared" ref="T126:T133" ca="1" si="134">IF(X126&gt;1,"Error",U126)</f>
        <v>10</v>
      </c>
      <c r="U126" s="42">
        <f t="shared" ref="U126:U133" ca="1" si="135">IF(AND(E126&lt;&gt;"",LEFT(F126,1)="d"),0,INDIRECT(AB126))</f>
        <v>10</v>
      </c>
      <c r="V126" s="41" t="str">
        <f t="shared" ref="V126:V133" ca="1" si="136">HLOOKUP(E126,INDIRECT($S$4),INDIRECT(AD126),FALSE)</f>
        <v>Oliver Cresswell</v>
      </c>
      <c r="W126" s="42" t="str">
        <f t="shared" ref="W126:W133" si="137">CONCATENATE("=",AA126)</f>
        <v>=7</v>
      </c>
      <c r="X126" s="42">
        <f t="shared" ref="X126:X133" ca="1" si="138">COUNTIF(INDIRECT(AE126),W126)</f>
        <v>1</v>
      </c>
      <c r="Y126" s="35" t="str">
        <f t="shared" ref="Y126:Y133" si="139">VLOOKUP(E126,TeamID,2,FALSE)</f>
        <v>Stratford on Avon AC</v>
      </c>
      <c r="Z126" s="1" t="str">
        <f t="shared" ref="Z126:Z133" si="140">IF(ISNA(Y126),"",Y126)</f>
        <v>Stratford on Avon AC</v>
      </c>
      <c r="AA126" s="1">
        <f t="shared" ref="AA126:AA133" si="141">HLOOKUP(E126,$I$24:$X$25, 2, FALSE)</f>
        <v>7</v>
      </c>
      <c r="AB126" s="1" t="str">
        <f>IF(S128="A","Admin!B24","Admin!C24")</f>
        <v>Admin!B24</v>
      </c>
      <c r="AC126" s="79">
        <v>1</v>
      </c>
      <c r="AD126" s="2" t="str">
        <f t="shared" ref="AD126:AD133" si="142">"S" &amp; ROW(AB126)+AC126</f>
        <v>S127</v>
      </c>
      <c r="AE126" s="2" t="str">
        <f t="shared" ref="AE126:AE133" si="143">"AA$"&amp;ROW(AD126)+AC126-1&amp;":AA$"&amp;ROW(AD126)+AC126+6</f>
        <v>AA$126:AA$133</v>
      </c>
    </row>
    <row r="127" spans="2:31" x14ac:dyDescent="0.2">
      <c r="B127" s="34">
        <v>2</v>
      </c>
      <c r="C127" s="67" t="str">
        <f t="shared" ca="1" si="131"/>
        <v>Martin Aspley-Davis</v>
      </c>
      <c r="D127" s="67" t="str">
        <f t="shared" si="132"/>
        <v>Bromsgrove &amp; Redditch AC</v>
      </c>
      <c r="E127" s="36">
        <v>1</v>
      </c>
      <c r="F127" s="53" t="s">
        <v>1849</v>
      </c>
      <c r="G127" s="49"/>
      <c r="H127" s="49"/>
      <c r="I127" s="58">
        <f t="shared" ca="1" si="133"/>
        <v>8</v>
      </c>
      <c r="J127" s="59" t="str">
        <f t="shared" si="133"/>
        <v/>
      </c>
      <c r="K127" s="59" t="str">
        <f t="shared" si="133"/>
        <v/>
      </c>
      <c r="L127" s="59" t="str">
        <f t="shared" si="133"/>
        <v/>
      </c>
      <c r="M127" s="59" t="str">
        <f t="shared" si="133"/>
        <v/>
      </c>
      <c r="N127" s="59" t="str">
        <f t="shared" si="133"/>
        <v/>
      </c>
      <c r="O127" s="60" t="str">
        <f t="shared" si="133"/>
        <v/>
      </c>
      <c r="P127" s="149" t="str">
        <f t="shared" si="133"/>
        <v/>
      </c>
      <c r="Q127" s="2"/>
      <c r="R127" s="2"/>
      <c r="S127" s="42">
        <f>S125-$S$7</f>
        <v>12</v>
      </c>
      <c r="T127" s="42">
        <f t="shared" ca="1" si="134"/>
        <v>8</v>
      </c>
      <c r="U127" s="42">
        <f t="shared" ca="1" si="135"/>
        <v>8</v>
      </c>
      <c r="V127" s="41" t="str">
        <f t="shared" ca="1" si="136"/>
        <v>Martin Aspley-Davis</v>
      </c>
      <c r="W127" s="42" t="str">
        <f t="shared" si="137"/>
        <v>=1</v>
      </c>
      <c r="X127" s="42">
        <f t="shared" ca="1" si="138"/>
        <v>1</v>
      </c>
      <c r="Y127" s="35" t="str">
        <f t="shared" si="139"/>
        <v>Bromsgrove &amp; Redditch AC</v>
      </c>
      <c r="Z127" s="1" t="str">
        <f t="shared" si="140"/>
        <v>Bromsgrove &amp; Redditch AC</v>
      </c>
      <c r="AA127" s="1">
        <f t="shared" si="141"/>
        <v>1</v>
      </c>
      <c r="AB127" s="1" t="str">
        <f>IF(S128="A","Admin!B25","Admin!C25")</f>
        <v>Admin!B25</v>
      </c>
      <c r="AC127" s="79">
        <f t="shared" ref="AC127:AC133" si="144">AC126-1</f>
        <v>0</v>
      </c>
      <c r="AD127" s="2" t="str">
        <f t="shared" si="142"/>
        <v>S127</v>
      </c>
      <c r="AE127" s="2" t="str">
        <f t="shared" si="143"/>
        <v>AA$126:AA$133</v>
      </c>
    </row>
    <row r="128" spans="2:31" x14ac:dyDescent="0.2">
      <c r="B128" s="34">
        <v>3</v>
      </c>
      <c r="C128" s="67" t="str">
        <f t="shared" ca="1" si="131"/>
        <v>Adrian James</v>
      </c>
      <c r="D128" s="67" t="str">
        <f t="shared" si="132"/>
        <v>Kidderminster &amp; Stourport AC</v>
      </c>
      <c r="E128" s="36">
        <v>3</v>
      </c>
      <c r="F128" s="53" t="s">
        <v>1850</v>
      </c>
      <c r="G128" s="49"/>
      <c r="H128" s="49"/>
      <c r="I128" s="58" t="str">
        <f t="shared" si="133"/>
        <v/>
      </c>
      <c r="J128" s="59" t="str">
        <f t="shared" si="133"/>
        <v/>
      </c>
      <c r="K128" s="59">
        <f t="shared" ca="1" si="133"/>
        <v>7</v>
      </c>
      <c r="L128" s="59" t="str">
        <f t="shared" si="133"/>
        <v/>
      </c>
      <c r="M128" s="59" t="str">
        <f t="shared" si="133"/>
        <v/>
      </c>
      <c r="N128" s="59" t="str">
        <f t="shared" si="133"/>
        <v/>
      </c>
      <c r="O128" s="60" t="str">
        <f t="shared" si="133"/>
        <v/>
      </c>
      <c r="P128" s="149" t="str">
        <f t="shared" si="133"/>
        <v/>
      </c>
      <c r="Q128" s="2"/>
      <c r="R128" s="2"/>
      <c r="S128" s="81" t="s">
        <v>44</v>
      </c>
      <c r="T128" s="42">
        <f t="shared" ca="1" si="134"/>
        <v>7</v>
      </c>
      <c r="U128" s="42">
        <f t="shared" ca="1" si="135"/>
        <v>7</v>
      </c>
      <c r="V128" s="41" t="str">
        <f t="shared" ca="1" si="136"/>
        <v>Adrian James</v>
      </c>
      <c r="W128" s="42" t="str">
        <f t="shared" si="137"/>
        <v>=3</v>
      </c>
      <c r="X128" s="42">
        <f t="shared" ca="1" si="138"/>
        <v>1</v>
      </c>
      <c r="Y128" s="35" t="str">
        <f t="shared" si="139"/>
        <v>Kidderminster &amp; Stourport AC</v>
      </c>
      <c r="Z128" s="1" t="str">
        <f t="shared" si="140"/>
        <v>Kidderminster &amp; Stourport AC</v>
      </c>
      <c r="AA128" s="1">
        <f t="shared" si="141"/>
        <v>3</v>
      </c>
      <c r="AB128" s="1" t="str">
        <f>IF(S128="A","Admin!B26","Admin!C26")</f>
        <v>Admin!B26</v>
      </c>
      <c r="AC128" s="79">
        <f t="shared" si="144"/>
        <v>-1</v>
      </c>
      <c r="AD128" s="2" t="str">
        <f t="shared" si="142"/>
        <v>S127</v>
      </c>
      <c r="AE128" s="2" t="str">
        <f t="shared" si="143"/>
        <v>AA$126:AA$133</v>
      </c>
    </row>
    <row r="129" spans="2:31" x14ac:dyDescent="0.2">
      <c r="B129" s="34">
        <v>4</v>
      </c>
      <c r="C129" s="67" t="str">
        <f t="shared" ca="1" si="131"/>
        <v>Tyrone Fowler</v>
      </c>
      <c r="D129" s="67" t="str">
        <f t="shared" si="132"/>
        <v>Newport Harriers</v>
      </c>
      <c r="E129" s="36">
        <v>4</v>
      </c>
      <c r="F129" s="53" t="s">
        <v>1851</v>
      </c>
      <c r="G129" s="49"/>
      <c r="H129" s="49"/>
      <c r="I129" s="58" t="str">
        <f t="shared" si="133"/>
        <v/>
      </c>
      <c r="J129" s="59" t="str">
        <f t="shared" si="133"/>
        <v/>
      </c>
      <c r="K129" s="59" t="str">
        <f t="shared" si="133"/>
        <v/>
      </c>
      <c r="L129" s="59">
        <f t="shared" ca="1" si="133"/>
        <v>6</v>
      </c>
      <c r="M129" s="59" t="str">
        <f t="shared" si="133"/>
        <v/>
      </c>
      <c r="N129" s="59" t="str">
        <f t="shared" si="133"/>
        <v/>
      </c>
      <c r="O129" s="60" t="str">
        <f t="shared" si="133"/>
        <v/>
      </c>
      <c r="P129" s="149" t="str">
        <f t="shared" si="133"/>
        <v/>
      </c>
      <c r="Q129" s="2"/>
      <c r="R129" s="2"/>
      <c r="S129" s="80" t="s">
        <v>85</v>
      </c>
      <c r="T129" s="42">
        <f t="shared" ca="1" si="134"/>
        <v>6</v>
      </c>
      <c r="U129" s="42">
        <f t="shared" ca="1" si="135"/>
        <v>6</v>
      </c>
      <c r="V129" s="41" t="str">
        <f t="shared" ca="1" si="136"/>
        <v>Tyrone Fowler</v>
      </c>
      <c r="W129" s="42" t="str">
        <f t="shared" si="137"/>
        <v>=4</v>
      </c>
      <c r="X129" s="42">
        <f t="shared" ca="1" si="138"/>
        <v>1</v>
      </c>
      <c r="Y129" s="35" t="str">
        <f t="shared" si="139"/>
        <v>Newport Harriers</v>
      </c>
      <c r="Z129" s="1" t="str">
        <f t="shared" si="140"/>
        <v>Newport Harriers</v>
      </c>
      <c r="AA129" s="1">
        <f t="shared" si="141"/>
        <v>4</v>
      </c>
      <c r="AB129" s="1" t="str">
        <f>IF(S128="A","Admin!B27","Admin!C27")</f>
        <v>Admin!B27</v>
      </c>
      <c r="AC129" s="79">
        <f t="shared" si="144"/>
        <v>-2</v>
      </c>
      <c r="AD129" s="2" t="str">
        <f t="shared" si="142"/>
        <v>S127</v>
      </c>
      <c r="AE129" s="2" t="str">
        <f t="shared" si="143"/>
        <v>AA$126:AA$133</v>
      </c>
    </row>
    <row r="130" spans="2:31" x14ac:dyDescent="0.2">
      <c r="B130" s="34">
        <v>5</v>
      </c>
      <c r="C130" s="67" t="str">
        <f t="shared" ca="1" si="131"/>
        <v>Tomas Benfield</v>
      </c>
      <c r="D130" s="67" t="str">
        <f t="shared" si="132"/>
        <v>Burton AC</v>
      </c>
      <c r="E130" s="36">
        <v>2</v>
      </c>
      <c r="F130" s="53" t="s">
        <v>1852</v>
      </c>
      <c r="G130" s="49"/>
      <c r="H130" s="49"/>
      <c r="I130" s="58" t="str">
        <f t="shared" si="133"/>
        <v/>
      </c>
      <c r="J130" s="59">
        <f t="shared" ca="1" si="133"/>
        <v>5</v>
      </c>
      <c r="K130" s="59" t="str">
        <f t="shared" si="133"/>
        <v/>
      </c>
      <c r="L130" s="59" t="str">
        <f t="shared" si="133"/>
        <v/>
      </c>
      <c r="M130" s="59" t="str">
        <f t="shared" si="133"/>
        <v/>
      </c>
      <c r="N130" s="59" t="str">
        <f t="shared" si="133"/>
        <v/>
      </c>
      <c r="O130" s="60" t="str">
        <f t="shared" si="133"/>
        <v/>
      </c>
      <c r="P130" s="149" t="str">
        <f t="shared" si="133"/>
        <v/>
      </c>
      <c r="Q130" s="2"/>
      <c r="R130" s="2"/>
      <c r="S130" s="42"/>
      <c r="T130" s="42">
        <f t="shared" ca="1" si="134"/>
        <v>5</v>
      </c>
      <c r="U130" s="42">
        <f t="shared" ca="1" si="135"/>
        <v>5</v>
      </c>
      <c r="V130" s="41" t="str">
        <f t="shared" ca="1" si="136"/>
        <v>Tomas Benfield</v>
      </c>
      <c r="W130" s="42" t="str">
        <f t="shared" si="137"/>
        <v>=2</v>
      </c>
      <c r="X130" s="42">
        <f t="shared" ca="1" si="138"/>
        <v>1</v>
      </c>
      <c r="Y130" s="35" t="str">
        <f t="shared" si="139"/>
        <v>Burton AC</v>
      </c>
      <c r="Z130" s="1" t="str">
        <f t="shared" si="140"/>
        <v>Burton AC</v>
      </c>
      <c r="AA130" s="1">
        <f t="shared" si="141"/>
        <v>2</v>
      </c>
      <c r="AB130" s="1" t="str">
        <f>IF(S128="A","Admin!B28","Admin!C28")</f>
        <v>Admin!B28</v>
      </c>
      <c r="AC130" s="79">
        <f t="shared" si="144"/>
        <v>-3</v>
      </c>
      <c r="AD130" s="2" t="str">
        <f t="shared" si="142"/>
        <v>S127</v>
      </c>
      <c r="AE130" s="2" t="str">
        <f t="shared" si="143"/>
        <v>AA$126:AA$133</v>
      </c>
    </row>
    <row r="131" spans="2:31" x14ac:dyDescent="0.2">
      <c r="B131" s="34">
        <v>6</v>
      </c>
      <c r="C131" s="67" t="str">
        <f t="shared" ca="1" si="131"/>
        <v/>
      </c>
      <c r="D131" s="67" t="str">
        <f t="shared" si="132"/>
        <v/>
      </c>
      <c r="E131" s="36"/>
      <c r="F131" s="53" t="s">
        <v>98</v>
      </c>
      <c r="G131" s="49"/>
      <c r="H131" s="49"/>
      <c r="I131" s="58" t="str">
        <f t="shared" si="133"/>
        <v/>
      </c>
      <c r="J131" s="59" t="str">
        <f t="shared" si="133"/>
        <v/>
      </c>
      <c r="K131" s="59" t="str">
        <f t="shared" si="133"/>
        <v/>
      </c>
      <c r="L131" s="59" t="str">
        <f t="shared" si="133"/>
        <v/>
      </c>
      <c r="M131" s="59" t="str">
        <f t="shared" si="133"/>
        <v/>
      </c>
      <c r="N131" s="59" t="str">
        <f t="shared" si="133"/>
        <v/>
      </c>
      <c r="O131" s="60" t="str">
        <f t="shared" si="133"/>
        <v/>
      </c>
      <c r="P131" s="149" t="str">
        <f t="shared" si="133"/>
        <v/>
      </c>
      <c r="Q131" s="2"/>
      <c r="R131" s="2"/>
      <c r="S131" s="42"/>
      <c r="T131" s="42" t="str">
        <f t="shared" ca="1" si="134"/>
        <v>Error</v>
      </c>
      <c r="U131" s="42">
        <f t="shared" ca="1" si="135"/>
        <v>4</v>
      </c>
      <c r="V131" s="41" t="e">
        <f t="shared" ca="1" si="136"/>
        <v>#N/A</v>
      </c>
      <c r="W131" s="42" t="e">
        <f t="shared" si="137"/>
        <v>#N/A</v>
      </c>
      <c r="X131" s="42">
        <f t="shared" ca="1" si="138"/>
        <v>3</v>
      </c>
      <c r="Y131" s="35" t="e">
        <f t="shared" si="139"/>
        <v>#N/A</v>
      </c>
      <c r="Z131" s="1" t="str">
        <f t="shared" si="140"/>
        <v/>
      </c>
      <c r="AA131" s="1" t="e">
        <f t="shared" si="141"/>
        <v>#N/A</v>
      </c>
      <c r="AB131" s="1" t="str">
        <f>IF(S128="A","Admin!B29","Admin!C29")</f>
        <v>Admin!B29</v>
      </c>
      <c r="AC131" s="79">
        <f t="shared" si="144"/>
        <v>-4</v>
      </c>
      <c r="AD131" s="2" t="str">
        <f t="shared" si="142"/>
        <v>S127</v>
      </c>
      <c r="AE131" s="2" t="str">
        <f t="shared" si="143"/>
        <v>AA$126:AA$133</v>
      </c>
    </row>
    <row r="132" spans="2:31" x14ac:dyDescent="0.2">
      <c r="B132" s="37">
        <v>7</v>
      </c>
      <c r="C132" s="68" t="str">
        <f t="shared" ca="1" si="131"/>
        <v/>
      </c>
      <c r="D132" s="68" t="str">
        <f t="shared" si="132"/>
        <v/>
      </c>
      <c r="E132" s="38"/>
      <c r="F132" s="54" t="s">
        <v>98</v>
      </c>
      <c r="G132" s="49"/>
      <c r="H132" s="49"/>
      <c r="I132" s="61" t="str">
        <f t="shared" si="133"/>
        <v/>
      </c>
      <c r="J132" s="62" t="str">
        <f t="shared" si="133"/>
        <v/>
      </c>
      <c r="K132" s="62" t="str">
        <f t="shared" si="133"/>
        <v/>
      </c>
      <c r="L132" s="62" t="str">
        <f t="shared" si="133"/>
        <v/>
      </c>
      <c r="M132" s="62" t="str">
        <f t="shared" si="133"/>
        <v/>
      </c>
      <c r="N132" s="62" t="str">
        <f t="shared" si="133"/>
        <v/>
      </c>
      <c r="O132" s="63" t="str">
        <f t="shared" si="133"/>
        <v/>
      </c>
      <c r="P132" s="149" t="str">
        <f t="shared" si="133"/>
        <v/>
      </c>
      <c r="Q132" s="2"/>
      <c r="R132" s="2"/>
      <c r="S132" s="42"/>
      <c r="T132" s="42" t="str">
        <f t="shared" ca="1" si="134"/>
        <v>Error</v>
      </c>
      <c r="U132" s="42">
        <f t="shared" ca="1" si="135"/>
        <v>3</v>
      </c>
      <c r="V132" s="41" t="e">
        <f t="shared" ca="1" si="136"/>
        <v>#N/A</v>
      </c>
      <c r="W132" s="42" t="e">
        <f t="shared" si="137"/>
        <v>#N/A</v>
      </c>
      <c r="X132" s="42">
        <f t="shared" ca="1" si="138"/>
        <v>3</v>
      </c>
      <c r="Y132" s="35" t="e">
        <f t="shared" si="139"/>
        <v>#N/A</v>
      </c>
      <c r="Z132" s="1" t="str">
        <f t="shared" si="140"/>
        <v/>
      </c>
      <c r="AA132" s="1" t="e">
        <f t="shared" si="141"/>
        <v>#N/A</v>
      </c>
      <c r="AB132" s="1" t="str">
        <f>IF(S128="A","Admin!B30","Admin!C30")</f>
        <v>Admin!B30</v>
      </c>
      <c r="AC132" s="79">
        <f t="shared" si="144"/>
        <v>-5</v>
      </c>
      <c r="AD132" s="2" t="str">
        <f t="shared" si="142"/>
        <v>S127</v>
      </c>
      <c r="AE132" s="2" t="str">
        <f t="shared" si="143"/>
        <v>AA$126:AA$133</v>
      </c>
    </row>
    <row r="133" spans="2:31" hidden="1" x14ac:dyDescent="0.2">
      <c r="B133" s="378">
        <v>8</v>
      </c>
      <c r="C133" s="379" t="str">
        <f t="shared" ca="1" si="131"/>
        <v/>
      </c>
      <c r="D133" s="379" t="str">
        <f t="shared" si="132"/>
        <v/>
      </c>
      <c r="E133" s="380"/>
      <c r="F133" s="381" t="s">
        <v>98</v>
      </c>
      <c r="G133" s="49"/>
      <c r="H133" s="49"/>
      <c r="I133" s="374" t="str">
        <f t="shared" si="133"/>
        <v/>
      </c>
      <c r="J133" s="382" t="str">
        <f t="shared" si="133"/>
        <v/>
      </c>
      <c r="K133" s="382" t="str">
        <f t="shared" si="133"/>
        <v/>
      </c>
      <c r="L133" s="382" t="str">
        <f t="shared" si="133"/>
        <v/>
      </c>
      <c r="M133" s="382" t="str">
        <f t="shared" si="133"/>
        <v/>
      </c>
      <c r="N133" s="382" t="str">
        <f t="shared" si="133"/>
        <v/>
      </c>
      <c r="O133" s="382" t="str">
        <f t="shared" si="133"/>
        <v/>
      </c>
      <c r="P133" s="63" t="str">
        <f t="shared" si="133"/>
        <v/>
      </c>
      <c r="Q133" s="2"/>
      <c r="R133" s="2"/>
      <c r="S133" s="42"/>
      <c r="T133" s="42" t="str">
        <f t="shared" ca="1" si="134"/>
        <v>Error</v>
      </c>
      <c r="U133" s="42">
        <f t="shared" ca="1" si="135"/>
        <v>0</v>
      </c>
      <c r="V133" s="41" t="e">
        <f t="shared" ca="1" si="136"/>
        <v>#N/A</v>
      </c>
      <c r="W133" s="42" t="e">
        <f t="shared" si="137"/>
        <v>#N/A</v>
      </c>
      <c r="X133" s="42">
        <f t="shared" ca="1" si="138"/>
        <v>3</v>
      </c>
      <c r="Y133" s="35" t="e">
        <f t="shared" si="139"/>
        <v>#N/A</v>
      </c>
      <c r="Z133" s="1" t="str">
        <f t="shared" si="140"/>
        <v/>
      </c>
      <c r="AA133" s="1" t="e">
        <f t="shared" si="141"/>
        <v>#N/A</v>
      </c>
      <c r="AB133" s="1" t="str">
        <f>IF(S128="A","Admin!B31","Admin!C31")</f>
        <v>Admin!B31</v>
      </c>
      <c r="AC133" s="79">
        <f t="shared" si="144"/>
        <v>-6</v>
      </c>
      <c r="AD133" s="2" t="str">
        <f t="shared" si="142"/>
        <v>S127</v>
      </c>
      <c r="AE133" s="2" t="str">
        <f t="shared" si="143"/>
        <v>AA$126:AA$133</v>
      </c>
    </row>
    <row r="134" spans="2:31" ht="12" customHeight="1" x14ac:dyDescent="0.2">
      <c r="B134" s="50"/>
      <c r="C134" s="48"/>
      <c r="D134" s="48"/>
      <c r="E134" s="50"/>
      <c r="F134" s="49" t="s">
        <v>98</v>
      </c>
      <c r="G134" s="49"/>
      <c r="H134" s="49"/>
      <c r="I134" s="51"/>
      <c r="J134" s="51"/>
      <c r="K134" s="51"/>
      <c r="L134" s="51"/>
      <c r="M134" s="51"/>
      <c r="N134" s="51"/>
      <c r="O134" s="51"/>
      <c r="P134" s="51"/>
      <c r="Q134" s="2"/>
      <c r="R134" s="2"/>
      <c r="S134" s="42"/>
      <c r="T134" s="42"/>
      <c r="U134" s="41"/>
      <c r="V134" s="41"/>
      <c r="W134" s="42"/>
      <c r="X134" s="42"/>
      <c r="Y134" s="41"/>
    </row>
    <row r="135" spans="2:31" ht="12" customHeight="1" x14ac:dyDescent="0.2">
      <c r="B135" s="50"/>
      <c r="C135" s="48"/>
      <c r="D135" s="48"/>
      <c r="E135" s="50"/>
      <c r="F135" s="49"/>
      <c r="G135" s="49"/>
      <c r="H135" s="49"/>
      <c r="I135" s="51"/>
      <c r="J135" s="51"/>
      <c r="K135" s="51"/>
      <c r="L135" s="51"/>
      <c r="M135" s="51"/>
      <c r="N135" s="51"/>
      <c r="O135" s="51"/>
      <c r="P135" s="51"/>
      <c r="Q135" s="2"/>
      <c r="R135" s="2"/>
      <c r="S135" s="42"/>
      <c r="T135" s="42"/>
      <c r="U135" s="41"/>
      <c r="V135" s="41"/>
      <c r="W135" s="42"/>
      <c r="X135" s="42"/>
      <c r="Y135" s="41"/>
    </row>
    <row r="136" spans="2:31" s="2" customFormat="1" x14ac:dyDescent="0.2">
      <c r="B136" s="32" t="str">
        <f ca="1">S138 &amp; " " &amp; S140 &amp; " string  (" &amp; S$3 &amp;")"</f>
        <v>400m H B string  (Men)</v>
      </c>
      <c r="H136" s="47"/>
      <c r="I136" s="29"/>
    </row>
    <row r="137" spans="2:31" x14ac:dyDescent="0.2">
      <c r="B137" s="315" t="s">
        <v>26</v>
      </c>
      <c r="C137" s="70" t="s">
        <v>23</v>
      </c>
      <c r="D137" s="70" t="s">
        <v>70</v>
      </c>
      <c r="E137" s="316" t="s">
        <v>24</v>
      </c>
      <c r="F137" s="317" t="s">
        <v>27</v>
      </c>
      <c r="G137" s="48"/>
      <c r="H137" s="48"/>
      <c r="I137" s="70" t="str">
        <f t="shared" ref="I137:P137" si="145">I$3</f>
        <v>Bromsgrove &amp; Redditch AC</v>
      </c>
      <c r="J137" s="70" t="str">
        <f t="shared" si="145"/>
        <v>Burton AC</v>
      </c>
      <c r="K137" s="70" t="str">
        <f t="shared" si="145"/>
        <v>Kidderminster &amp; Stourport AC</v>
      </c>
      <c r="L137" s="70" t="str">
        <f t="shared" si="145"/>
        <v>Newport Harriers</v>
      </c>
      <c r="M137" s="70" t="str">
        <f t="shared" si="145"/>
        <v>Royal Sutton Coldfield</v>
      </c>
      <c r="N137" s="70" t="str">
        <f t="shared" si="145"/>
        <v>Solihull &amp; Small Heath AC</v>
      </c>
      <c r="O137" s="383" t="str">
        <f t="shared" si="145"/>
        <v>Stratford on Avon AC</v>
      </c>
      <c r="P137" s="383" t="str">
        <f t="shared" si="145"/>
        <v>Team8</v>
      </c>
      <c r="S137" s="40">
        <v>44</v>
      </c>
      <c r="T137" s="41"/>
      <c r="U137" s="42" t="s">
        <v>81</v>
      </c>
      <c r="V137" s="41"/>
      <c r="W137" s="42"/>
      <c r="X137" s="42" t="s">
        <v>82</v>
      </c>
      <c r="Y137" s="41" t="s">
        <v>83</v>
      </c>
      <c r="Z137" s="1" t="s">
        <v>84</v>
      </c>
    </row>
    <row r="138" spans="2:31" x14ac:dyDescent="0.2">
      <c r="B138" s="222">
        <v>1</v>
      </c>
      <c r="C138" s="223" t="str">
        <f t="shared" ref="C138:C145" ca="1" si="146">IF(ISNA(V138),"",V138)</f>
        <v>Martyn Helliker</v>
      </c>
      <c r="D138" s="223" t="str">
        <f t="shared" ref="D138:D145" si="147">IF(ISNA(Y138),"",Y138)</f>
        <v>Stratford on Avon AC</v>
      </c>
      <c r="E138" s="224">
        <v>77</v>
      </c>
      <c r="F138" s="225" t="s">
        <v>1853</v>
      </c>
      <c r="G138" s="49"/>
      <c r="H138" s="49"/>
      <c r="I138" s="55" t="str">
        <f t="shared" ref="I138:P145" si="148">IF($Z138=I$3,$T138,"")</f>
        <v/>
      </c>
      <c r="J138" s="56" t="str">
        <f t="shared" si="148"/>
        <v/>
      </c>
      <c r="K138" s="56" t="str">
        <f t="shared" si="148"/>
        <v/>
      </c>
      <c r="L138" s="56" t="str">
        <f t="shared" si="148"/>
        <v/>
      </c>
      <c r="M138" s="56" t="str">
        <f t="shared" si="148"/>
        <v/>
      </c>
      <c r="N138" s="56" t="str">
        <f t="shared" si="148"/>
        <v/>
      </c>
      <c r="O138" s="57">
        <f t="shared" ca="1" si="148"/>
        <v>8</v>
      </c>
      <c r="P138" s="144" t="str">
        <f t="shared" si="148"/>
        <v/>
      </c>
      <c r="Q138" s="2"/>
      <c r="R138" s="2"/>
      <c r="S138" s="42" t="str">
        <f ca="1">VLOOKUP(S137,INDIRECT($S$5),2,FALSE)</f>
        <v>400m H</v>
      </c>
      <c r="T138" s="42">
        <f t="shared" ref="T138:T145" ca="1" si="149">IF(X138&gt;1,"Error",U138)</f>
        <v>8</v>
      </c>
      <c r="U138" s="42">
        <f t="shared" ref="U138:U145" ca="1" si="150">IF(AND(E138&lt;&gt;"",LEFT(F138,1)="d"),0,INDIRECT(AB138))</f>
        <v>8</v>
      </c>
      <c r="V138" s="41" t="str">
        <f t="shared" ref="V138:V145" ca="1" si="151">HLOOKUP(E138,INDIRECT($S$4),INDIRECT(AD138),FALSE)</f>
        <v>Martyn Helliker</v>
      </c>
      <c r="W138" s="42" t="str">
        <f t="shared" ref="W138:W145" si="152">CONCATENATE("=",AA138)</f>
        <v>=7</v>
      </c>
      <c r="X138" s="42">
        <f t="shared" ref="X138:X145" ca="1" si="153">COUNTIF(INDIRECT(AE138),W138)</f>
        <v>1</v>
      </c>
      <c r="Y138" s="35" t="str">
        <f t="shared" ref="Y138:Y145" si="154">VLOOKUP(E138,TeamID,2,FALSE)</f>
        <v>Stratford on Avon AC</v>
      </c>
      <c r="Z138" s="1" t="str">
        <f t="shared" ref="Z138:Z145" si="155">IF(ISNA(Y138),"",Y138)</f>
        <v>Stratford on Avon AC</v>
      </c>
      <c r="AA138" s="1">
        <f t="shared" ref="AA138:AA145" si="156">HLOOKUP(E138,$I$24:$X$25, 2, FALSE)</f>
        <v>7</v>
      </c>
      <c r="AB138" s="1" t="str">
        <f>IF(S140="A","Admin!B24","Admin!C24")</f>
        <v>Admin!C24</v>
      </c>
      <c r="AC138" s="79">
        <v>1</v>
      </c>
      <c r="AD138" s="2" t="str">
        <f t="shared" ref="AD138:AD145" si="157">"S" &amp; ROW(AB138)+AC138</f>
        <v>S139</v>
      </c>
      <c r="AE138" s="2" t="str">
        <f t="shared" ref="AE138:AE145" si="158">"AA$"&amp;ROW(AD138)+AC138-1&amp;":AA$"&amp;ROW(AD138)+AC138+6</f>
        <v>AA$138:AA$145</v>
      </c>
    </row>
    <row r="139" spans="2:31" x14ac:dyDescent="0.2">
      <c r="B139" s="34">
        <v>2</v>
      </c>
      <c r="C139" s="67" t="str">
        <f t="shared" ca="1" si="146"/>
        <v>Dan Kimber</v>
      </c>
      <c r="D139" s="67" t="str">
        <f t="shared" si="147"/>
        <v>Kidderminster &amp; Stourport AC</v>
      </c>
      <c r="E139" s="36">
        <v>33</v>
      </c>
      <c r="F139" s="53" t="s">
        <v>1854</v>
      </c>
      <c r="G139" s="49"/>
      <c r="H139" s="49"/>
      <c r="I139" s="58" t="str">
        <f t="shared" si="148"/>
        <v/>
      </c>
      <c r="J139" s="59" t="str">
        <f t="shared" si="148"/>
        <v/>
      </c>
      <c r="K139" s="59">
        <f t="shared" ca="1" si="148"/>
        <v>6</v>
      </c>
      <c r="L139" s="59" t="str">
        <f t="shared" si="148"/>
        <v/>
      </c>
      <c r="M139" s="59" t="str">
        <f t="shared" si="148"/>
        <v/>
      </c>
      <c r="N139" s="59" t="str">
        <f t="shared" si="148"/>
        <v/>
      </c>
      <c r="O139" s="60" t="str">
        <f t="shared" si="148"/>
        <v/>
      </c>
      <c r="P139" s="149" t="str">
        <f t="shared" si="148"/>
        <v/>
      </c>
      <c r="Q139" s="2"/>
      <c r="R139" s="2"/>
      <c r="S139" s="42">
        <f>S137-$S$7</f>
        <v>12</v>
      </c>
      <c r="T139" s="42">
        <f t="shared" ca="1" si="149"/>
        <v>6</v>
      </c>
      <c r="U139" s="42">
        <f t="shared" ca="1" si="150"/>
        <v>6</v>
      </c>
      <c r="V139" s="41" t="str">
        <f t="shared" ca="1" si="151"/>
        <v>Dan Kimber</v>
      </c>
      <c r="W139" s="42" t="str">
        <f t="shared" si="152"/>
        <v>=3</v>
      </c>
      <c r="X139" s="42">
        <f t="shared" ca="1" si="153"/>
        <v>1</v>
      </c>
      <c r="Y139" s="35" t="str">
        <f t="shared" si="154"/>
        <v>Kidderminster &amp; Stourport AC</v>
      </c>
      <c r="Z139" s="1" t="str">
        <f t="shared" si="155"/>
        <v>Kidderminster &amp; Stourport AC</v>
      </c>
      <c r="AA139" s="1">
        <f t="shared" si="156"/>
        <v>3</v>
      </c>
      <c r="AB139" s="1" t="str">
        <f>IF(S140="A","Admin!B25","Admin!C25")</f>
        <v>Admin!C25</v>
      </c>
      <c r="AC139" s="79">
        <f t="shared" ref="AC139:AC145" si="159">AC138-1</f>
        <v>0</v>
      </c>
      <c r="AD139" s="2" t="str">
        <f t="shared" si="157"/>
        <v>S139</v>
      </c>
      <c r="AE139" s="2" t="str">
        <f t="shared" si="158"/>
        <v>AA$138:AA$145</v>
      </c>
    </row>
    <row r="140" spans="2:31" x14ac:dyDescent="0.2">
      <c r="B140" s="34">
        <v>3</v>
      </c>
      <c r="C140" s="67" t="str">
        <f t="shared" ca="1" si="146"/>
        <v>Daniel Chew</v>
      </c>
      <c r="D140" s="67" t="str">
        <f t="shared" si="147"/>
        <v>Burton AC</v>
      </c>
      <c r="E140" s="36">
        <v>22</v>
      </c>
      <c r="F140" s="53" t="s">
        <v>1855</v>
      </c>
      <c r="G140" s="49"/>
      <c r="H140" s="49"/>
      <c r="I140" s="58" t="str">
        <f t="shared" si="148"/>
        <v/>
      </c>
      <c r="J140" s="59">
        <f t="shared" ca="1" si="148"/>
        <v>5</v>
      </c>
      <c r="K140" s="59" t="str">
        <f t="shared" si="148"/>
        <v/>
      </c>
      <c r="L140" s="59" t="str">
        <f t="shared" si="148"/>
        <v/>
      </c>
      <c r="M140" s="59" t="str">
        <f t="shared" si="148"/>
        <v/>
      </c>
      <c r="N140" s="59" t="str">
        <f t="shared" si="148"/>
        <v/>
      </c>
      <c r="O140" s="60" t="str">
        <f t="shared" si="148"/>
        <v/>
      </c>
      <c r="P140" s="149" t="str">
        <f t="shared" si="148"/>
        <v/>
      </c>
      <c r="Q140" s="2"/>
      <c r="R140" s="2"/>
      <c r="S140" s="81" t="s">
        <v>45</v>
      </c>
      <c r="T140" s="42">
        <f t="shared" ca="1" si="149"/>
        <v>5</v>
      </c>
      <c r="U140" s="42">
        <f t="shared" ca="1" si="150"/>
        <v>5</v>
      </c>
      <c r="V140" s="41" t="str">
        <f t="shared" ca="1" si="151"/>
        <v>Daniel Chew</v>
      </c>
      <c r="W140" s="42" t="str">
        <f t="shared" si="152"/>
        <v>=2</v>
      </c>
      <c r="X140" s="42">
        <f t="shared" ca="1" si="153"/>
        <v>1</v>
      </c>
      <c r="Y140" s="35" t="str">
        <f t="shared" si="154"/>
        <v>Burton AC</v>
      </c>
      <c r="Z140" s="1" t="str">
        <f t="shared" si="155"/>
        <v>Burton AC</v>
      </c>
      <c r="AA140" s="1">
        <f t="shared" si="156"/>
        <v>2</v>
      </c>
      <c r="AB140" s="1" t="str">
        <f>IF(S140="A","Admin!B26","Admin!C26")</f>
        <v>Admin!C26</v>
      </c>
      <c r="AC140" s="79">
        <f t="shared" si="159"/>
        <v>-1</v>
      </c>
      <c r="AD140" s="2" t="str">
        <f t="shared" si="157"/>
        <v>S139</v>
      </c>
      <c r="AE140" s="2" t="str">
        <f t="shared" si="158"/>
        <v>AA$138:AA$145</v>
      </c>
    </row>
    <row r="141" spans="2:31" x14ac:dyDescent="0.2">
      <c r="B141" s="34">
        <v>4</v>
      </c>
      <c r="C141" s="67" t="str">
        <f t="shared" ca="1" si="146"/>
        <v>Jason Cashmore</v>
      </c>
      <c r="D141" s="67" t="str">
        <f t="shared" si="147"/>
        <v>Bromsgrove &amp; Redditch AC</v>
      </c>
      <c r="E141" s="36">
        <v>11</v>
      </c>
      <c r="F141" s="53" t="s">
        <v>1856</v>
      </c>
      <c r="G141" s="49"/>
      <c r="H141" s="49"/>
      <c r="I141" s="58">
        <f t="shared" ca="1" si="148"/>
        <v>4</v>
      </c>
      <c r="J141" s="59" t="str">
        <f t="shared" si="148"/>
        <v/>
      </c>
      <c r="K141" s="59" t="str">
        <f t="shared" si="148"/>
        <v/>
      </c>
      <c r="L141" s="59" t="str">
        <f t="shared" si="148"/>
        <v/>
      </c>
      <c r="M141" s="59" t="str">
        <f t="shared" si="148"/>
        <v/>
      </c>
      <c r="N141" s="59" t="str">
        <f t="shared" si="148"/>
        <v/>
      </c>
      <c r="O141" s="60" t="str">
        <f t="shared" si="148"/>
        <v/>
      </c>
      <c r="P141" s="149" t="str">
        <f t="shared" si="148"/>
        <v/>
      </c>
      <c r="Q141" s="2"/>
      <c r="R141" s="2"/>
      <c r="S141" s="80" t="s">
        <v>85</v>
      </c>
      <c r="T141" s="42">
        <f t="shared" ca="1" si="149"/>
        <v>4</v>
      </c>
      <c r="U141" s="42">
        <f t="shared" ca="1" si="150"/>
        <v>4</v>
      </c>
      <c r="V141" s="41" t="str">
        <f t="shared" ca="1" si="151"/>
        <v>Jason Cashmore</v>
      </c>
      <c r="W141" s="42" t="str">
        <f t="shared" si="152"/>
        <v>=1</v>
      </c>
      <c r="X141" s="42">
        <f t="shared" ca="1" si="153"/>
        <v>1</v>
      </c>
      <c r="Y141" s="35" t="str">
        <f t="shared" si="154"/>
        <v>Bromsgrove &amp; Redditch AC</v>
      </c>
      <c r="Z141" s="1" t="str">
        <f t="shared" si="155"/>
        <v>Bromsgrove &amp; Redditch AC</v>
      </c>
      <c r="AA141" s="1">
        <f t="shared" si="156"/>
        <v>1</v>
      </c>
      <c r="AB141" s="1" t="str">
        <f>IF(S140="A","Admin!B27","Admin!C27")</f>
        <v>Admin!C27</v>
      </c>
      <c r="AC141" s="79">
        <f t="shared" si="159"/>
        <v>-2</v>
      </c>
      <c r="AD141" s="2" t="str">
        <f t="shared" si="157"/>
        <v>S139</v>
      </c>
      <c r="AE141" s="2" t="str">
        <f t="shared" si="158"/>
        <v>AA$138:AA$145</v>
      </c>
    </row>
    <row r="142" spans="2:31" x14ac:dyDescent="0.2">
      <c r="B142" s="34">
        <v>5</v>
      </c>
      <c r="C142" s="67" t="str">
        <f t="shared" ca="1" si="146"/>
        <v>Martin Davies</v>
      </c>
      <c r="D142" s="67" t="str">
        <f t="shared" si="147"/>
        <v>Newport Harriers</v>
      </c>
      <c r="E142" s="36">
        <v>44</v>
      </c>
      <c r="F142" s="53" t="s">
        <v>1857</v>
      </c>
      <c r="G142" s="49"/>
      <c r="H142" s="49"/>
      <c r="I142" s="58" t="str">
        <f t="shared" si="148"/>
        <v/>
      </c>
      <c r="J142" s="59" t="str">
        <f t="shared" si="148"/>
        <v/>
      </c>
      <c r="K142" s="59" t="str">
        <f t="shared" si="148"/>
        <v/>
      </c>
      <c r="L142" s="59">
        <f t="shared" ca="1" si="148"/>
        <v>0</v>
      </c>
      <c r="M142" s="59" t="str">
        <f t="shared" si="148"/>
        <v/>
      </c>
      <c r="N142" s="59" t="str">
        <f t="shared" si="148"/>
        <v/>
      </c>
      <c r="O142" s="60" t="str">
        <f t="shared" si="148"/>
        <v/>
      </c>
      <c r="P142" s="149" t="str">
        <f t="shared" si="148"/>
        <v/>
      </c>
      <c r="Q142" s="2"/>
      <c r="R142" s="2"/>
      <c r="S142" s="42"/>
      <c r="T142" s="42">
        <f t="shared" ca="1" si="149"/>
        <v>0</v>
      </c>
      <c r="U142" s="42">
        <f t="shared" ca="1" si="150"/>
        <v>0</v>
      </c>
      <c r="V142" s="41" t="str">
        <f t="shared" ca="1" si="151"/>
        <v>Martin Davies</v>
      </c>
      <c r="W142" s="42" t="str">
        <f t="shared" si="152"/>
        <v>=4</v>
      </c>
      <c r="X142" s="42">
        <f t="shared" ca="1" si="153"/>
        <v>1</v>
      </c>
      <c r="Y142" s="35" t="str">
        <f t="shared" si="154"/>
        <v>Newport Harriers</v>
      </c>
      <c r="Z142" s="1" t="str">
        <f t="shared" si="155"/>
        <v>Newport Harriers</v>
      </c>
      <c r="AA142" s="1">
        <f t="shared" si="156"/>
        <v>4</v>
      </c>
      <c r="AB142" s="1" t="str">
        <f>IF(S140="A","Admin!B28","Admin!C28")</f>
        <v>Admin!C28</v>
      </c>
      <c r="AC142" s="79">
        <f t="shared" si="159"/>
        <v>-3</v>
      </c>
      <c r="AD142" s="2" t="str">
        <f t="shared" si="157"/>
        <v>S139</v>
      </c>
      <c r="AE142" s="2" t="str">
        <f t="shared" si="158"/>
        <v>AA$138:AA$145</v>
      </c>
    </row>
    <row r="143" spans="2:31" x14ac:dyDescent="0.2">
      <c r="B143" s="34">
        <v>6</v>
      </c>
      <c r="C143" s="67" t="str">
        <f t="shared" ca="1" si="146"/>
        <v/>
      </c>
      <c r="D143" s="67" t="str">
        <f t="shared" si="147"/>
        <v/>
      </c>
      <c r="E143" s="36"/>
      <c r="F143" s="53" t="s">
        <v>98</v>
      </c>
      <c r="G143" s="49"/>
      <c r="H143" s="49"/>
      <c r="I143" s="58" t="str">
        <f t="shared" si="148"/>
        <v/>
      </c>
      <c r="J143" s="59" t="str">
        <f t="shared" si="148"/>
        <v/>
      </c>
      <c r="K143" s="59" t="str">
        <f t="shared" si="148"/>
        <v/>
      </c>
      <c r="L143" s="59" t="str">
        <f t="shared" si="148"/>
        <v/>
      </c>
      <c r="M143" s="59" t="str">
        <f t="shared" si="148"/>
        <v/>
      </c>
      <c r="N143" s="59" t="str">
        <f t="shared" si="148"/>
        <v/>
      </c>
      <c r="O143" s="60" t="str">
        <f t="shared" si="148"/>
        <v/>
      </c>
      <c r="P143" s="149" t="str">
        <f t="shared" si="148"/>
        <v/>
      </c>
      <c r="Q143" s="2"/>
      <c r="R143" s="2"/>
      <c r="S143" s="42"/>
      <c r="T143" s="42" t="str">
        <f t="shared" ca="1" si="149"/>
        <v>Error</v>
      </c>
      <c r="U143" s="42">
        <f t="shared" ca="1" si="150"/>
        <v>2</v>
      </c>
      <c r="V143" s="41" t="e">
        <f t="shared" ca="1" si="151"/>
        <v>#N/A</v>
      </c>
      <c r="W143" s="42" t="e">
        <f t="shared" si="152"/>
        <v>#N/A</v>
      </c>
      <c r="X143" s="42">
        <f t="shared" ca="1" si="153"/>
        <v>3</v>
      </c>
      <c r="Y143" s="35" t="e">
        <f t="shared" si="154"/>
        <v>#N/A</v>
      </c>
      <c r="Z143" s="1" t="str">
        <f t="shared" si="155"/>
        <v/>
      </c>
      <c r="AA143" s="1" t="e">
        <f t="shared" si="156"/>
        <v>#N/A</v>
      </c>
      <c r="AB143" s="1" t="str">
        <f>IF(S140="A","Admin!B29","Admin!C29")</f>
        <v>Admin!C29</v>
      </c>
      <c r="AC143" s="79">
        <f t="shared" si="159"/>
        <v>-4</v>
      </c>
      <c r="AD143" s="2" t="str">
        <f t="shared" si="157"/>
        <v>S139</v>
      </c>
      <c r="AE143" s="2" t="str">
        <f t="shared" si="158"/>
        <v>AA$138:AA$145</v>
      </c>
    </row>
    <row r="144" spans="2:31" x14ac:dyDescent="0.2">
      <c r="B144" s="37">
        <v>7</v>
      </c>
      <c r="C144" s="68" t="str">
        <f t="shared" ca="1" si="146"/>
        <v/>
      </c>
      <c r="D144" s="68" t="str">
        <f t="shared" si="147"/>
        <v/>
      </c>
      <c r="E144" s="38"/>
      <c r="F144" s="54" t="s">
        <v>98</v>
      </c>
      <c r="G144" s="49"/>
      <c r="H144" s="49"/>
      <c r="I144" s="61" t="str">
        <f t="shared" si="148"/>
        <v/>
      </c>
      <c r="J144" s="62" t="str">
        <f t="shared" si="148"/>
        <v/>
      </c>
      <c r="K144" s="62" t="str">
        <f t="shared" si="148"/>
        <v/>
      </c>
      <c r="L144" s="62" t="str">
        <f t="shared" si="148"/>
        <v/>
      </c>
      <c r="M144" s="62" t="str">
        <f t="shared" si="148"/>
        <v/>
      </c>
      <c r="N144" s="62" t="str">
        <f t="shared" si="148"/>
        <v/>
      </c>
      <c r="O144" s="63" t="str">
        <f t="shared" si="148"/>
        <v/>
      </c>
      <c r="P144" s="149" t="str">
        <f t="shared" si="148"/>
        <v/>
      </c>
      <c r="Q144" s="2"/>
      <c r="R144" s="2"/>
      <c r="S144" s="42"/>
      <c r="T144" s="42" t="str">
        <f t="shared" ca="1" si="149"/>
        <v>Error</v>
      </c>
      <c r="U144" s="42">
        <f t="shared" ca="1" si="150"/>
        <v>1</v>
      </c>
      <c r="V144" s="41" t="e">
        <f t="shared" ca="1" si="151"/>
        <v>#N/A</v>
      </c>
      <c r="W144" s="42" t="e">
        <f t="shared" si="152"/>
        <v>#N/A</v>
      </c>
      <c r="X144" s="42">
        <f t="shared" ca="1" si="153"/>
        <v>3</v>
      </c>
      <c r="Y144" s="35" t="e">
        <f t="shared" si="154"/>
        <v>#N/A</v>
      </c>
      <c r="Z144" s="1" t="str">
        <f t="shared" si="155"/>
        <v/>
      </c>
      <c r="AA144" s="1" t="e">
        <f t="shared" si="156"/>
        <v>#N/A</v>
      </c>
      <c r="AB144" s="1" t="str">
        <f>IF(S140="A","Admin!B30","Admin!C30")</f>
        <v>Admin!C30</v>
      </c>
      <c r="AC144" s="79">
        <f t="shared" si="159"/>
        <v>-5</v>
      </c>
      <c r="AD144" s="2" t="str">
        <f t="shared" si="157"/>
        <v>S139</v>
      </c>
      <c r="AE144" s="2" t="str">
        <f t="shared" si="158"/>
        <v>AA$138:AA$145</v>
      </c>
    </row>
    <row r="145" spans="2:31" hidden="1" x14ac:dyDescent="0.2">
      <c r="B145" s="378">
        <v>8</v>
      </c>
      <c r="C145" s="379" t="str">
        <f t="shared" ca="1" si="146"/>
        <v/>
      </c>
      <c r="D145" s="379" t="str">
        <f t="shared" si="147"/>
        <v/>
      </c>
      <c r="E145" s="380"/>
      <c r="F145" s="381" t="s">
        <v>98</v>
      </c>
      <c r="G145" s="49"/>
      <c r="H145" s="49"/>
      <c r="I145" s="374" t="str">
        <f t="shared" si="148"/>
        <v/>
      </c>
      <c r="J145" s="382" t="str">
        <f t="shared" si="148"/>
        <v/>
      </c>
      <c r="K145" s="382" t="str">
        <f t="shared" si="148"/>
        <v/>
      </c>
      <c r="L145" s="382" t="str">
        <f t="shared" si="148"/>
        <v/>
      </c>
      <c r="M145" s="382" t="str">
        <f t="shared" si="148"/>
        <v/>
      </c>
      <c r="N145" s="382" t="str">
        <f t="shared" si="148"/>
        <v/>
      </c>
      <c r="O145" s="382" t="str">
        <f t="shared" si="148"/>
        <v/>
      </c>
      <c r="P145" s="63" t="str">
        <f t="shared" si="148"/>
        <v/>
      </c>
      <c r="Q145" s="2"/>
      <c r="R145" s="2"/>
      <c r="S145" s="42"/>
      <c r="T145" s="42" t="str">
        <f t="shared" ca="1" si="149"/>
        <v>Error</v>
      </c>
      <c r="U145" s="42">
        <f t="shared" ca="1" si="150"/>
        <v>0</v>
      </c>
      <c r="V145" s="41" t="e">
        <f t="shared" ca="1" si="151"/>
        <v>#N/A</v>
      </c>
      <c r="W145" s="42" t="e">
        <f t="shared" si="152"/>
        <v>#N/A</v>
      </c>
      <c r="X145" s="42">
        <f t="shared" ca="1" si="153"/>
        <v>3</v>
      </c>
      <c r="Y145" s="35" t="e">
        <f t="shared" si="154"/>
        <v>#N/A</v>
      </c>
      <c r="Z145" s="1" t="str">
        <f t="shared" si="155"/>
        <v/>
      </c>
      <c r="AA145" s="1" t="e">
        <f t="shared" si="156"/>
        <v>#N/A</v>
      </c>
      <c r="AB145" s="1" t="str">
        <f>IF(S140="A","Admin!B31","Admin!C31")</f>
        <v>Admin!C31</v>
      </c>
      <c r="AC145" s="79">
        <f t="shared" si="159"/>
        <v>-6</v>
      </c>
      <c r="AD145" s="2" t="str">
        <f t="shared" si="157"/>
        <v>S139</v>
      </c>
      <c r="AE145" s="2" t="str">
        <f t="shared" si="158"/>
        <v>AA$138:AA$145</v>
      </c>
    </row>
    <row r="148" spans="2:31" s="2" customFormat="1" hidden="1" x14ac:dyDescent="0.2">
      <c r="B148" s="32" t="str">
        <f>S150 &amp; " " &amp; S152 &amp; " string  (" &amp; S$3 &amp;")"</f>
        <v xml:space="preserve">  A string  (Men)</v>
      </c>
      <c r="H148" s="47"/>
      <c r="I148" s="29"/>
    </row>
    <row r="149" spans="2:31" hidden="1" x14ac:dyDescent="0.2">
      <c r="B149" s="315" t="s">
        <v>26</v>
      </c>
      <c r="C149" s="70" t="s">
        <v>23</v>
      </c>
      <c r="D149" s="70" t="s">
        <v>70</v>
      </c>
      <c r="E149" s="316" t="s">
        <v>24</v>
      </c>
      <c r="F149" s="317" t="s">
        <v>27</v>
      </c>
      <c r="G149" s="48"/>
      <c r="H149" s="48"/>
      <c r="I149" s="70" t="str">
        <f t="shared" ref="I149:P149" si="160">I$3</f>
        <v>Bromsgrove &amp; Redditch AC</v>
      </c>
      <c r="J149" s="70" t="str">
        <f t="shared" si="160"/>
        <v>Burton AC</v>
      </c>
      <c r="K149" s="70" t="str">
        <f t="shared" si="160"/>
        <v>Kidderminster &amp; Stourport AC</v>
      </c>
      <c r="L149" s="70" t="str">
        <f t="shared" si="160"/>
        <v>Newport Harriers</v>
      </c>
      <c r="M149" s="70" t="str">
        <f t="shared" si="160"/>
        <v>Royal Sutton Coldfield</v>
      </c>
      <c r="N149" s="70" t="str">
        <f t="shared" si="160"/>
        <v>Solihull &amp; Small Heath AC</v>
      </c>
      <c r="O149" s="70" t="str">
        <f t="shared" si="160"/>
        <v>Stratford on Avon AC</v>
      </c>
      <c r="P149" s="70" t="str">
        <f t="shared" si="160"/>
        <v>Team8</v>
      </c>
      <c r="S149" s="40"/>
      <c r="T149" s="41"/>
      <c r="U149" s="42" t="s">
        <v>81</v>
      </c>
      <c r="V149" s="41"/>
      <c r="W149" s="42"/>
      <c r="X149" s="42" t="s">
        <v>82</v>
      </c>
      <c r="Y149" s="41" t="s">
        <v>83</v>
      </c>
      <c r="Z149" s="1" t="s">
        <v>84</v>
      </c>
    </row>
    <row r="150" spans="2:31" hidden="1" x14ac:dyDescent="0.2">
      <c r="B150" s="222">
        <v>1</v>
      </c>
      <c r="C150" s="223" t="str">
        <f t="shared" ref="C150:C157" ca="1" si="161">IF(ISNA(V150),"",V150)</f>
        <v/>
      </c>
      <c r="D150" s="223" t="str">
        <f t="shared" ref="D150:D157" si="162">IF(ISNA(Y150),"",Y150)</f>
        <v/>
      </c>
      <c r="E150" s="224"/>
      <c r="F150" s="225" t="s">
        <v>98</v>
      </c>
      <c r="G150" s="49"/>
      <c r="H150" s="49"/>
      <c r="I150" s="55" t="str">
        <f t="shared" ref="I150:P157" si="163">IF($Z150=I$3,$T150,"")</f>
        <v/>
      </c>
      <c r="J150" s="56" t="str">
        <f t="shared" si="163"/>
        <v/>
      </c>
      <c r="K150" s="56" t="str">
        <f t="shared" si="163"/>
        <v/>
      </c>
      <c r="L150" s="56" t="str">
        <f t="shared" si="163"/>
        <v/>
      </c>
      <c r="M150" s="56" t="str">
        <f t="shared" si="163"/>
        <v/>
      </c>
      <c r="N150" s="56" t="str">
        <f t="shared" si="163"/>
        <v/>
      </c>
      <c r="O150" s="56" t="str">
        <f t="shared" si="163"/>
        <v/>
      </c>
      <c r="P150" s="57" t="str">
        <f t="shared" si="163"/>
        <v/>
      </c>
      <c r="Q150" s="2"/>
      <c r="R150" s="2"/>
      <c r="S150" s="42" t="s">
        <v>75</v>
      </c>
      <c r="T150" s="42" t="str">
        <f t="shared" ref="T150:T157" ca="1" si="164">IF(X150&gt;1,"Error",U150)</f>
        <v>Error</v>
      </c>
      <c r="U150" s="42">
        <f t="shared" ref="U150:U157" ca="1" si="165">IF(AND(E150&lt;&gt;"",LEFT(F150,1)="d"),0,INDIRECT(AB150))</f>
        <v>10</v>
      </c>
      <c r="V150" s="41" t="e">
        <f t="shared" ref="V150:V157" ca="1" si="166">HLOOKUP(E150,INDIRECT($S$4),INDIRECT(AD150),FALSE)</f>
        <v>#N/A</v>
      </c>
      <c r="W150" s="42" t="e">
        <f t="shared" ref="W150:W157" si="167">CONCATENATE("=",AA150)</f>
        <v>#N/A</v>
      </c>
      <c r="X150" s="42">
        <f t="shared" ref="X150:X157" ca="1" si="168">COUNTIF(INDIRECT(AE150),W150)</f>
        <v>8</v>
      </c>
      <c r="Y150" s="35" t="e">
        <f t="shared" ref="Y150:Y157" si="169">VLOOKUP(E150,TeamID,2,FALSE)</f>
        <v>#N/A</v>
      </c>
      <c r="Z150" s="1" t="str">
        <f t="shared" ref="Z150:Z157" si="170">IF(ISNA(Y150),"",Y150)</f>
        <v/>
      </c>
      <c r="AA150" s="1" t="e">
        <f t="shared" ref="AA150:AA157" si="171">HLOOKUP(E150,$I$24:$X$25, 2, FALSE)</f>
        <v>#N/A</v>
      </c>
      <c r="AB150" s="1" t="str">
        <f>IF(S152="A","Admin!B24","Admin!C24")</f>
        <v>Admin!B24</v>
      </c>
      <c r="AC150" s="79">
        <v>1</v>
      </c>
      <c r="AD150" s="2" t="str">
        <f t="shared" ref="AD150:AD157" si="172">"S" &amp; ROW(AB150)+AC150</f>
        <v>S151</v>
      </c>
      <c r="AE150" s="2" t="str">
        <f t="shared" ref="AE150:AE157" si="173">"AA$"&amp;ROW(AD150)+AC150-1&amp;":AA$"&amp;ROW(AD150)+AC150+6</f>
        <v>AA$150:AA$157</v>
      </c>
    </row>
    <row r="151" spans="2:31" hidden="1" x14ac:dyDescent="0.2">
      <c r="B151" s="34">
        <v>2</v>
      </c>
      <c r="C151" s="67" t="str">
        <f t="shared" ca="1" si="161"/>
        <v/>
      </c>
      <c r="D151" s="67" t="str">
        <f t="shared" si="162"/>
        <v/>
      </c>
      <c r="E151" s="36"/>
      <c r="F151" s="53" t="s">
        <v>98</v>
      </c>
      <c r="G151" s="49"/>
      <c r="H151" s="49"/>
      <c r="I151" s="58" t="str">
        <f t="shared" si="163"/>
        <v/>
      </c>
      <c r="J151" s="59" t="str">
        <f t="shared" si="163"/>
        <v/>
      </c>
      <c r="K151" s="59" t="str">
        <f t="shared" si="163"/>
        <v/>
      </c>
      <c r="L151" s="59" t="str">
        <f t="shared" si="163"/>
        <v/>
      </c>
      <c r="M151" s="59" t="str">
        <f t="shared" si="163"/>
        <v/>
      </c>
      <c r="N151" s="59" t="str">
        <f t="shared" si="163"/>
        <v/>
      </c>
      <c r="O151" s="59" t="str">
        <f t="shared" si="163"/>
        <v/>
      </c>
      <c r="P151" s="60" t="str">
        <f t="shared" si="163"/>
        <v/>
      </c>
      <c r="Q151" s="2"/>
      <c r="R151" s="2"/>
      <c r="S151" s="42">
        <f>S149-$S$7</f>
        <v>-32</v>
      </c>
      <c r="T151" s="42" t="str">
        <f t="shared" ca="1" si="164"/>
        <v>Error</v>
      </c>
      <c r="U151" s="42">
        <f t="shared" ca="1" si="165"/>
        <v>8</v>
      </c>
      <c r="V151" s="41" t="e">
        <f t="shared" ca="1" si="166"/>
        <v>#N/A</v>
      </c>
      <c r="W151" s="42" t="e">
        <f t="shared" si="167"/>
        <v>#N/A</v>
      </c>
      <c r="X151" s="42">
        <f t="shared" ca="1" si="168"/>
        <v>8</v>
      </c>
      <c r="Y151" s="35" t="e">
        <f t="shared" si="169"/>
        <v>#N/A</v>
      </c>
      <c r="Z151" s="1" t="str">
        <f t="shared" si="170"/>
        <v/>
      </c>
      <c r="AA151" s="1" t="e">
        <f t="shared" si="171"/>
        <v>#N/A</v>
      </c>
      <c r="AB151" s="1" t="str">
        <f>IF(S152="A","Admin!B25","Admin!C25")</f>
        <v>Admin!B25</v>
      </c>
      <c r="AC151" s="79">
        <f t="shared" ref="AC151:AC157" si="174">AC150-1</f>
        <v>0</v>
      </c>
      <c r="AD151" s="2" t="str">
        <f t="shared" si="172"/>
        <v>S151</v>
      </c>
      <c r="AE151" s="2" t="str">
        <f t="shared" si="173"/>
        <v>AA$150:AA$157</v>
      </c>
    </row>
    <row r="152" spans="2:31" hidden="1" x14ac:dyDescent="0.2">
      <c r="B152" s="34">
        <v>3</v>
      </c>
      <c r="C152" s="67" t="str">
        <f t="shared" ca="1" si="161"/>
        <v/>
      </c>
      <c r="D152" s="67" t="str">
        <f t="shared" si="162"/>
        <v/>
      </c>
      <c r="E152" s="36"/>
      <c r="F152" s="53" t="s">
        <v>98</v>
      </c>
      <c r="G152" s="49"/>
      <c r="H152" s="49"/>
      <c r="I152" s="58" t="str">
        <f t="shared" si="163"/>
        <v/>
      </c>
      <c r="J152" s="59" t="str">
        <f t="shared" si="163"/>
        <v/>
      </c>
      <c r="K152" s="59" t="str">
        <f t="shared" si="163"/>
        <v/>
      </c>
      <c r="L152" s="59" t="str">
        <f t="shared" si="163"/>
        <v/>
      </c>
      <c r="M152" s="59" t="str">
        <f t="shared" si="163"/>
        <v/>
      </c>
      <c r="N152" s="59" t="str">
        <f t="shared" si="163"/>
        <v/>
      </c>
      <c r="O152" s="59" t="str">
        <f t="shared" si="163"/>
        <v/>
      </c>
      <c r="P152" s="60" t="str">
        <f t="shared" si="163"/>
        <v/>
      </c>
      <c r="Q152" s="2"/>
      <c r="R152" s="2"/>
      <c r="S152" s="81" t="s">
        <v>44</v>
      </c>
      <c r="T152" s="42" t="str">
        <f t="shared" ca="1" si="164"/>
        <v>Error</v>
      </c>
      <c r="U152" s="42">
        <f t="shared" ca="1" si="165"/>
        <v>7</v>
      </c>
      <c r="V152" s="41" t="e">
        <f t="shared" ca="1" si="166"/>
        <v>#N/A</v>
      </c>
      <c r="W152" s="42" t="e">
        <f t="shared" si="167"/>
        <v>#N/A</v>
      </c>
      <c r="X152" s="42">
        <f t="shared" ca="1" si="168"/>
        <v>8</v>
      </c>
      <c r="Y152" s="35" t="e">
        <f t="shared" si="169"/>
        <v>#N/A</v>
      </c>
      <c r="Z152" s="1" t="str">
        <f t="shared" si="170"/>
        <v/>
      </c>
      <c r="AA152" s="1" t="e">
        <f t="shared" si="171"/>
        <v>#N/A</v>
      </c>
      <c r="AB152" s="1" t="str">
        <f>IF(S152="A","Admin!B26","Admin!C26")</f>
        <v>Admin!B26</v>
      </c>
      <c r="AC152" s="79">
        <f t="shared" si="174"/>
        <v>-1</v>
      </c>
      <c r="AD152" s="2" t="str">
        <f t="shared" si="172"/>
        <v>S151</v>
      </c>
      <c r="AE152" s="2" t="str">
        <f t="shared" si="173"/>
        <v>AA$150:AA$157</v>
      </c>
    </row>
    <row r="153" spans="2:31" hidden="1" x14ac:dyDescent="0.2">
      <c r="B153" s="34">
        <v>4</v>
      </c>
      <c r="C153" s="67" t="str">
        <f t="shared" ca="1" si="161"/>
        <v/>
      </c>
      <c r="D153" s="67" t="str">
        <f t="shared" si="162"/>
        <v/>
      </c>
      <c r="E153" s="36"/>
      <c r="F153" s="53" t="s">
        <v>98</v>
      </c>
      <c r="G153" s="49"/>
      <c r="H153" s="49"/>
      <c r="I153" s="58" t="str">
        <f t="shared" si="163"/>
        <v/>
      </c>
      <c r="J153" s="59" t="str">
        <f t="shared" si="163"/>
        <v/>
      </c>
      <c r="K153" s="59" t="str">
        <f t="shared" si="163"/>
        <v/>
      </c>
      <c r="L153" s="59" t="str">
        <f t="shared" si="163"/>
        <v/>
      </c>
      <c r="M153" s="59" t="str">
        <f t="shared" si="163"/>
        <v/>
      </c>
      <c r="N153" s="59" t="str">
        <f t="shared" si="163"/>
        <v/>
      </c>
      <c r="O153" s="59" t="str">
        <f t="shared" si="163"/>
        <v/>
      </c>
      <c r="P153" s="60" t="str">
        <f t="shared" si="163"/>
        <v/>
      </c>
      <c r="Q153" s="2"/>
      <c r="R153" s="2"/>
      <c r="S153" s="80" t="s">
        <v>85</v>
      </c>
      <c r="T153" s="42" t="str">
        <f t="shared" ca="1" si="164"/>
        <v>Error</v>
      </c>
      <c r="U153" s="42">
        <f t="shared" ca="1" si="165"/>
        <v>6</v>
      </c>
      <c r="V153" s="41" t="e">
        <f t="shared" ca="1" si="166"/>
        <v>#N/A</v>
      </c>
      <c r="W153" s="42" t="e">
        <f t="shared" si="167"/>
        <v>#N/A</v>
      </c>
      <c r="X153" s="42">
        <f t="shared" ca="1" si="168"/>
        <v>8</v>
      </c>
      <c r="Y153" s="35" t="e">
        <f t="shared" si="169"/>
        <v>#N/A</v>
      </c>
      <c r="Z153" s="1" t="str">
        <f t="shared" si="170"/>
        <v/>
      </c>
      <c r="AA153" s="1" t="e">
        <f t="shared" si="171"/>
        <v>#N/A</v>
      </c>
      <c r="AB153" s="1" t="str">
        <f>IF(S152="A","Admin!B27","Admin!C27")</f>
        <v>Admin!B27</v>
      </c>
      <c r="AC153" s="79">
        <f t="shared" si="174"/>
        <v>-2</v>
      </c>
      <c r="AD153" s="2" t="str">
        <f t="shared" si="172"/>
        <v>S151</v>
      </c>
      <c r="AE153" s="2" t="str">
        <f t="shared" si="173"/>
        <v>AA$150:AA$157</v>
      </c>
    </row>
    <row r="154" spans="2:31" hidden="1" x14ac:dyDescent="0.2">
      <c r="B154" s="34">
        <v>5</v>
      </c>
      <c r="C154" s="67" t="str">
        <f t="shared" ca="1" si="161"/>
        <v/>
      </c>
      <c r="D154" s="67" t="str">
        <f t="shared" si="162"/>
        <v/>
      </c>
      <c r="E154" s="36"/>
      <c r="F154" s="53" t="s">
        <v>98</v>
      </c>
      <c r="G154" s="49"/>
      <c r="H154" s="49"/>
      <c r="I154" s="58" t="str">
        <f t="shared" si="163"/>
        <v/>
      </c>
      <c r="J154" s="59" t="str">
        <f t="shared" si="163"/>
        <v/>
      </c>
      <c r="K154" s="59" t="str">
        <f t="shared" si="163"/>
        <v/>
      </c>
      <c r="L154" s="59" t="str">
        <f t="shared" si="163"/>
        <v/>
      </c>
      <c r="M154" s="59" t="str">
        <f t="shared" si="163"/>
        <v/>
      </c>
      <c r="N154" s="59" t="str">
        <f t="shared" si="163"/>
        <v/>
      </c>
      <c r="O154" s="59" t="str">
        <f t="shared" si="163"/>
        <v/>
      </c>
      <c r="P154" s="60" t="str">
        <f t="shared" si="163"/>
        <v/>
      </c>
      <c r="Q154" s="2"/>
      <c r="R154" s="2"/>
      <c r="S154" s="42"/>
      <c r="T154" s="42" t="str">
        <f t="shared" ca="1" si="164"/>
        <v>Error</v>
      </c>
      <c r="U154" s="42">
        <f t="shared" ca="1" si="165"/>
        <v>5</v>
      </c>
      <c r="V154" s="41" t="e">
        <f t="shared" ca="1" si="166"/>
        <v>#N/A</v>
      </c>
      <c r="W154" s="42" t="e">
        <f t="shared" si="167"/>
        <v>#N/A</v>
      </c>
      <c r="X154" s="42">
        <f t="shared" ca="1" si="168"/>
        <v>8</v>
      </c>
      <c r="Y154" s="35" t="e">
        <f t="shared" si="169"/>
        <v>#N/A</v>
      </c>
      <c r="Z154" s="1" t="str">
        <f t="shared" si="170"/>
        <v/>
      </c>
      <c r="AA154" s="1" t="e">
        <f t="shared" si="171"/>
        <v>#N/A</v>
      </c>
      <c r="AB154" s="1" t="str">
        <f>IF(S152="A","Admin!B28","Admin!C28")</f>
        <v>Admin!B28</v>
      </c>
      <c r="AC154" s="79">
        <f t="shared" si="174"/>
        <v>-3</v>
      </c>
      <c r="AD154" s="2" t="str">
        <f t="shared" si="172"/>
        <v>S151</v>
      </c>
      <c r="AE154" s="2" t="str">
        <f t="shared" si="173"/>
        <v>AA$150:AA$157</v>
      </c>
    </row>
    <row r="155" spans="2:31" hidden="1" x14ac:dyDescent="0.2">
      <c r="B155" s="34">
        <v>6</v>
      </c>
      <c r="C155" s="67" t="str">
        <f t="shared" ca="1" si="161"/>
        <v/>
      </c>
      <c r="D155" s="67" t="str">
        <f t="shared" si="162"/>
        <v/>
      </c>
      <c r="E155" s="36"/>
      <c r="F155" s="53" t="s">
        <v>98</v>
      </c>
      <c r="G155" s="49"/>
      <c r="H155" s="49"/>
      <c r="I155" s="58" t="str">
        <f t="shared" si="163"/>
        <v/>
      </c>
      <c r="J155" s="59" t="str">
        <f t="shared" si="163"/>
        <v/>
      </c>
      <c r="K155" s="59" t="str">
        <f t="shared" si="163"/>
        <v/>
      </c>
      <c r="L155" s="59" t="str">
        <f t="shared" si="163"/>
        <v/>
      </c>
      <c r="M155" s="59" t="str">
        <f t="shared" si="163"/>
        <v/>
      </c>
      <c r="N155" s="59" t="str">
        <f t="shared" si="163"/>
        <v/>
      </c>
      <c r="O155" s="59" t="str">
        <f t="shared" si="163"/>
        <v/>
      </c>
      <c r="P155" s="60" t="str">
        <f t="shared" si="163"/>
        <v/>
      </c>
      <c r="Q155" s="2"/>
      <c r="R155" s="2"/>
      <c r="S155" s="42"/>
      <c r="T155" s="42" t="str">
        <f t="shared" ca="1" si="164"/>
        <v>Error</v>
      </c>
      <c r="U155" s="42">
        <f t="shared" ca="1" si="165"/>
        <v>4</v>
      </c>
      <c r="V155" s="41" t="e">
        <f t="shared" ca="1" si="166"/>
        <v>#N/A</v>
      </c>
      <c r="W155" s="42" t="e">
        <f t="shared" si="167"/>
        <v>#N/A</v>
      </c>
      <c r="X155" s="42">
        <f t="shared" ca="1" si="168"/>
        <v>8</v>
      </c>
      <c r="Y155" s="35" t="e">
        <f t="shared" si="169"/>
        <v>#N/A</v>
      </c>
      <c r="Z155" s="1" t="str">
        <f t="shared" si="170"/>
        <v/>
      </c>
      <c r="AA155" s="1" t="e">
        <f t="shared" si="171"/>
        <v>#N/A</v>
      </c>
      <c r="AB155" s="1" t="str">
        <f>IF(S152="A","Admin!B29","Admin!C29")</f>
        <v>Admin!B29</v>
      </c>
      <c r="AC155" s="79">
        <f t="shared" si="174"/>
        <v>-4</v>
      </c>
      <c r="AD155" s="2" t="str">
        <f t="shared" si="172"/>
        <v>S151</v>
      </c>
      <c r="AE155" s="2" t="str">
        <f t="shared" si="173"/>
        <v>AA$150:AA$157</v>
      </c>
    </row>
    <row r="156" spans="2:31" hidden="1" x14ac:dyDescent="0.2">
      <c r="B156" s="34">
        <v>7</v>
      </c>
      <c r="C156" s="67" t="str">
        <f t="shared" ca="1" si="161"/>
        <v/>
      </c>
      <c r="D156" s="67" t="str">
        <f t="shared" si="162"/>
        <v/>
      </c>
      <c r="E156" s="36"/>
      <c r="F156" s="53" t="s">
        <v>98</v>
      </c>
      <c r="G156" s="49"/>
      <c r="H156" s="49"/>
      <c r="I156" s="58" t="str">
        <f t="shared" si="163"/>
        <v/>
      </c>
      <c r="J156" s="59" t="str">
        <f t="shared" si="163"/>
        <v/>
      </c>
      <c r="K156" s="59" t="str">
        <f t="shared" si="163"/>
        <v/>
      </c>
      <c r="L156" s="59" t="str">
        <f t="shared" si="163"/>
        <v/>
      </c>
      <c r="M156" s="59" t="str">
        <f t="shared" si="163"/>
        <v/>
      </c>
      <c r="N156" s="59" t="str">
        <f t="shared" si="163"/>
        <v/>
      </c>
      <c r="O156" s="59" t="str">
        <f t="shared" si="163"/>
        <v/>
      </c>
      <c r="P156" s="60" t="str">
        <f t="shared" si="163"/>
        <v/>
      </c>
      <c r="Q156" s="2"/>
      <c r="R156" s="2"/>
      <c r="S156" s="42"/>
      <c r="T156" s="42" t="str">
        <f t="shared" ca="1" si="164"/>
        <v>Error</v>
      </c>
      <c r="U156" s="42">
        <f t="shared" ca="1" si="165"/>
        <v>3</v>
      </c>
      <c r="V156" s="41" t="e">
        <f t="shared" ca="1" si="166"/>
        <v>#N/A</v>
      </c>
      <c r="W156" s="42" t="e">
        <f t="shared" si="167"/>
        <v>#N/A</v>
      </c>
      <c r="X156" s="42">
        <f t="shared" ca="1" si="168"/>
        <v>8</v>
      </c>
      <c r="Y156" s="35" t="e">
        <f t="shared" si="169"/>
        <v>#N/A</v>
      </c>
      <c r="Z156" s="1" t="str">
        <f t="shared" si="170"/>
        <v/>
      </c>
      <c r="AA156" s="1" t="e">
        <f t="shared" si="171"/>
        <v>#N/A</v>
      </c>
      <c r="AB156" s="1" t="str">
        <f>IF(S152="A","Admin!B30","Admin!C30")</f>
        <v>Admin!B30</v>
      </c>
      <c r="AC156" s="79">
        <f t="shared" si="174"/>
        <v>-5</v>
      </c>
      <c r="AD156" s="2" t="str">
        <f t="shared" si="172"/>
        <v>S151</v>
      </c>
      <c r="AE156" s="2" t="str">
        <f t="shared" si="173"/>
        <v>AA$150:AA$157</v>
      </c>
    </row>
    <row r="157" spans="2:31" hidden="1" x14ac:dyDescent="0.2">
      <c r="B157" s="37">
        <v>8</v>
      </c>
      <c r="C157" s="68" t="str">
        <f t="shared" ca="1" si="161"/>
        <v/>
      </c>
      <c r="D157" s="68" t="str">
        <f t="shared" si="162"/>
        <v/>
      </c>
      <c r="E157" s="38"/>
      <c r="F157" s="54" t="s">
        <v>98</v>
      </c>
      <c r="G157" s="49"/>
      <c r="H157" s="49"/>
      <c r="I157" s="61" t="str">
        <f t="shared" si="163"/>
        <v/>
      </c>
      <c r="J157" s="62" t="str">
        <f t="shared" si="163"/>
        <v/>
      </c>
      <c r="K157" s="62" t="str">
        <f t="shared" si="163"/>
        <v/>
      </c>
      <c r="L157" s="62" t="str">
        <f t="shared" si="163"/>
        <v/>
      </c>
      <c r="M157" s="62" t="str">
        <f t="shared" si="163"/>
        <v/>
      </c>
      <c r="N157" s="62" t="str">
        <f t="shared" si="163"/>
        <v/>
      </c>
      <c r="O157" s="62" t="str">
        <f t="shared" si="163"/>
        <v/>
      </c>
      <c r="P157" s="63" t="str">
        <f t="shared" si="163"/>
        <v/>
      </c>
      <c r="Q157" s="2"/>
      <c r="R157" s="2"/>
      <c r="S157" s="42"/>
      <c r="T157" s="42" t="str">
        <f t="shared" ca="1" si="164"/>
        <v>Error</v>
      </c>
      <c r="U157" s="42">
        <f t="shared" ca="1" si="165"/>
        <v>0</v>
      </c>
      <c r="V157" s="41" t="e">
        <f t="shared" ca="1" si="166"/>
        <v>#N/A</v>
      </c>
      <c r="W157" s="42" t="e">
        <f t="shared" si="167"/>
        <v>#N/A</v>
      </c>
      <c r="X157" s="42">
        <f t="shared" ca="1" si="168"/>
        <v>8</v>
      </c>
      <c r="Y157" s="35" t="e">
        <f t="shared" si="169"/>
        <v>#N/A</v>
      </c>
      <c r="Z157" s="1" t="str">
        <f t="shared" si="170"/>
        <v/>
      </c>
      <c r="AA157" s="1" t="e">
        <f t="shared" si="171"/>
        <v>#N/A</v>
      </c>
      <c r="AB157" s="1" t="str">
        <f>IF(S152="A","Admin!B31","Admin!C31")</f>
        <v>Admin!B31</v>
      </c>
      <c r="AC157" s="79">
        <f t="shared" si="174"/>
        <v>-6</v>
      </c>
      <c r="AD157" s="2" t="str">
        <f t="shared" si="172"/>
        <v>S151</v>
      </c>
      <c r="AE157" s="2" t="str">
        <f t="shared" si="173"/>
        <v>AA$150:AA$157</v>
      </c>
    </row>
    <row r="158" spans="2:31" ht="12" hidden="1" customHeight="1" x14ac:dyDescent="0.2">
      <c r="B158" s="50"/>
      <c r="C158" s="48"/>
      <c r="D158" s="48"/>
      <c r="E158" s="50"/>
      <c r="F158" s="49" t="s">
        <v>98</v>
      </c>
      <c r="G158" s="49"/>
      <c r="H158" s="49"/>
      <c r="I158" s="51"/>
      <c r="J158" s="51"/>
      <c r="K158" s="51"/>
      <c r="L158" s="51"/>
      <c r="M158" s="51"/>
      <c r="N158" s="51"/>
      <c r="O158" s="51"/>
      <c r="P158" s="51"/>
      <c r="Q158" s="2"/>
      <c r="R158" s="2"/>
      <c r="S158" s="42"/>
      <c r="T158" s="42"/>
      <c r="U158" s="41"/>
      <c r="V158" s="41"/>
      <c r="W158" s="42"/>
      <c r="X158" s="42"/>
      <c r="Y158" s="41"/>
    </row>
    <row r="159" spans="2:31" ht="12" hidden="1" customHeight="1" x14ac:dyDescent="0.2">
      <c r="B159" s="50"/>
      <c r="C159" s="48"/>
      <c r="D159" s="48"/>
      <c r="E159" s="50"/>
      <c r="F159" s="49"/>
      <c r="G159" s="49"/>
      <c r="H159" s="49"/>
      <c r="I159" s="51"/>
      <c r="J159" s="51"/>
      <c r="K159" s="51"/>
      <c r="L159" s="51"/>
      <c r="M159" s="51"/>
      <c r="N159" s="51"/>
      <c r="O159" s="51"/>
      <c r="P159" s="51"/>
      <c r="Q159" s="2"/>
      <c r="R159" s="2"/>
      <c r="S159" s="42"/>
      <c r="T159" s="42"/>
      <c r="U159" s="41"/>
      <c r="V159" s="41"/>
      <c r="W159" s="42"/>
      <c r="X159" s="42"/>
      <c r="Y159" s="41"/>
    </row>
    <row r="160" spans="2:31" s="2" customFormat="1" hidden="1" x14ac:dyDescent="0.2">
      <c r="B160" s="32" t="str">
        <f>S162 &amp; " " &amp; S164 &amp; " string  (" &amp; S$3 &amp;")"</f>
        <v xml:space="preserve">  B string  (Men)</v>
      </c>
      <c r="H160" s="47"/>
      <c r="I160" s="29"/>
    </row>
    <row r="161" spans="2:31" hidden="1" x14ac:dyDescent="0.2">
      <c r="B161" s="315" t="s">
        <v>26</v>
      </c>
      <c r="C161" s="70" t="s">
        <v>23</v>
      </c>
      <c r="D161" s="70" t="s">
        <v>70</v>
      </c>
      <c r="E161" s="316" t="s">
        <v>24</v>
      </c>
      <c r="F161" s="317" t="s">
        <v>27</v>
      </c>
      <c r="G161" s="48"/>
      <c r="H161" s="48"/>
      <c r="I161" s="70" t="str">
        <f t="shared" ref="I161:P161" si="175">I$3</f>
        <v>Bromsgrove &amp; Redditch AC</v>
      </c>
      <c r="J161" s="70" t="str">
        <f t="shared" si="175"/>
        <v>Burton AC</v>
      </c>
      <c r="K161" s="70" t="str">
        <f t="shared" si="175"/>
        <v>Kidderminster &amp; Stourport AC</v>
      </c>
      <c r="L161" s="70" t="str">
        <f t="shared" si="175"/>
        <v>Newport Harriers</v>
      </c>
      <c r="M161" s="70" t="str">
        <f t="shared" si="175"/>
        <v>Royal Sutton Coldfield</v>
      </c>
      <c r="N161" s="70" t="str">
        <f t="shared" si="175"/>
        <v>Solihull &amp; Small Heath AC</v>
      </c>
      <c r="O161" s="70" t="str">
        <f t="shared" si="175"/>
        <v>Stratford on Avon AC</v>
      </c>
      <c r="P161" s="70" t="str">
        <f t="shared" si="175"/>
        <v>Team8</v>
      </c>
      <c r="S161" s="40"/>
      <c r="T161" s="41"/>
      <c r="U161" s="42" t="s">
        <v>81</v>
      </c>
      <c r="V161" s="41"/>
      <c r="W161" s="42"/>
      <c r="X161" s="42" t="s">
        <v>82</v>
      </c>
      <c r="Y161" s="41" t="s">
        <v>83</v>
      </c>
      <c r="Z161" s="1" t="s">
        <v>84</v>
      </c>
    </row>
    <row r="162" spans="2:31" hidden="1" x14ac:dyDescent="0.2">
      <c r="B162" s="222">
        <v>1</v>
      </c>
      <c r="C162" s="223" t="str">
        <f t="shared" ref="C162:C169" ca="1" si="176">IF(ISNA(V162),"",V162)</f>
        <v/>
      </c>
      <c r="D162" s="223" t="str">
        <f t="shared" ref="D162:D169" si="177">IF(ISNA(Y162),"",Y162)</f>
        <v/>
      </c>
      <c r="E162" s="224"/>
      <c r="F162" s="225" t="s">
        <v>98</v>
      </c>
      <c r="G162" s="49"/>
      <c r="H162" s="49"/>
      <c r="I162" s="55" t="str">
        <f t="shared" ref="I162:P169" si="178">IF($Z162=I$3,$T162,"")</f>
        <v/>
      </c>
      <c r="J162" s="56" t="str">
        <f t="shared" si="178"/>
        <v/>
      </c>
      <c r="K162" s="56" t="str">
        <f t="shared" si="178"/>
        <v/>
      </c>
      <c r="L162" s="56" t="str">
        <f t="shared" si="178"/>
        <v/>
      </c>
      <c r="M162" s="56" t="str">
        <f t="shared" si="178"/>
        <v/>
      </c>
      <c r="N162" s="56" t="str">
        <f t="shared" si="178"/>
        <v/>
      </c>
      <c r="O162" s="56" t="str">
        <f t="shared" si="178"/>
        <v/>
      </c>
      <c r="P162" s="57" t="str">
        <f t="shared" si="178"/>
        <v/>
      </c>
      <c r="Q162" s="2"/>
      <c r="R162" s="2"/>
      <c r="S162" s="42" t="s">
        <v>75</v>
      </c>
      <c r="T162" s="42" t="str">
        <f t="shared" ref="T162:T169" ca="1" si="179">IF(X162&gt;1,"Error",U162)</f>
        <v>Error</v>
      </c>
      <c r="U162" s="42">
        <f t="shared" ref="U162:U169" ca="1" si="180">IF(AND(E162&lt;&gt;"",LEFT(F162,1)="d"),0,INDIRECT(AB162))</f>
        <v>8</v>
      </c>
      <c r="V162" s="41" t="e">
        <f t="shared" ref="V162:V169" ca="1" si="181">HLOOKUP(E162,INDIRECT($S$4),INDIRECT(AD162),FALSE)</f>
        <v>#N/A</v>
      </c>
      <c r="W162" s="42" t="e">
        <f t="shared" ref="W162:W169" si="182">CONCATENATE("=",AA162)</f>
        <v>#N/A</v>
      </c>
      <c r="X162" s="42">
        <f t="shared" ref="X162:X169" ca="1" si="183">COUNTIF(INDIRECT(AE162),W162)</f>
        <v>8</v>
      </c>
      <c r="Y162" s="35" t="e">
        <f t="shared" ref="Y162:Y169" si="184">VLOOKUP(E162,TeamID,2,FALSE)</f>
        <v>#N/A</v>
      </c>
      <c r="Z162" s="1" t="str">
        <f t="shared" ref="Z162:Z169" si="185">IF(ISNA(Y162),"",Y162)</f>
        <v/>
      </c>
      <c r="AA162" s="1" t="e">
        <f t="shared" ref="AA162:AA169" si="186">HLOOKUP(E162,$I$24:$X$25, 2, FALSE)</f>
        <v>#N/A</v>
      </c>
      <c r="AB162" s="1" t="str">
        <f>IF(S164="A","Admin!B24","Admin!C24")</f>
        <v>Admin!C24</v>
      </c>
      <c r="AC162" s="79">
        <v>1</v>
      </c>
      <c r="AD162" s="2" t="str">
        <f t="shared" ref="AD162:AD169" si="187">"S" &amp; ROW(AB162)+AC162</f>
        <v>S163</v>
      </c>
      <c r="AE162" s="2" t="str">
        <f t="shared" ref="AE162:AE169" si="188">"AA$"&amp;ROW(AD162)+AC162-1&amp;":AA$"&amp;ROW(AD162)+AC162+6</f>
        <v>AA$162:AA$169</v>
      </c>
    </row>
    <row r="163" spans="2:31" hidden="1" x14ac:dyDescent="0.2">
      <c r="B163" s="34">
        <v>2</v>
      </c>
      <c r="C163" s="67" t="str">
        <f t="shared" ca="1" si="176"/>
        <v/>
      </c>
      <c r="D163" s="67" t="str">
        <f t="shared" si="177"/>
        <v/>
      </c>
      <c r="E163" s="36"/>
      <c r="F163" s="53" t="s">
        <v>98</v>
      </c>
      <c r="G163" s="49"/>
      <c r="H163" s="49"/>
      <c r="I163" s="58" t="str">
        <f t="shared" si="178"/>
        <v/>
      </c>
      <c r="J163" s="59" t="str">
        <f t="shared" si="178"/>
        <v/>
      </c>
      <c r="K163" s="59" t="str">
        <f t="shared" si="178"/>
        <v/>
      </c>
      <c r="L163" s="59" t="str">
        <f t="shared" si="178"/>
        <v/>
      </c>
      <c r="M163" s="59" t="str">
        <f t="shared" si="178"/>
        <v/>
      </c>
      <c r="N163" s="59" t="str">
        <f t="shared" si="178"/>
        <v/>
      </c>
      <c r="O163" s="59" t="str">
        <f t="shared" si="178"/>
        <v/>
      </c>
      <c r="P163" s="60" t="str">
        <f t="shared" si="178"/>
        <v/>
      </c>
      <c r="Q163" s="2"/>
      <c r="R163" s="2"/>
      <c r="S163" s="42">
        <f>S161-$S$7</f>
        <v>-32</v>
      </c>
      <c r="T163" s="42" t="str">
        <f t="shared" ca="1" si="179"/>
        <v>Error</v>
      </c>
      <c r="U163" s="42">
        <f t="shared" ca="1" si="180"/>
        <v>6</v>
      </c>
      <c r="V163" s="41" t="e">
        <f t="shared" ca="1" si="181"/>
        <v>#N/A</v>
      </c>
      <c r="W163" s="42" t="e">
        <f t="shared" si="182"/>
        <v>#N/A</v>
      </c>
      <c r="X163" s="42">
        <f t="shared" ca="1" si="183"/>
        <v>8</v>
      </c>
      <c r="Y163" s="35" t="e">
        <f t="shared" si="184"/>
        <v>#N/A</v>
      </c>
      <c r="Z163" s="1" t="str">
        <f t="shared" si="185"/>
        <v/>
      </c>
      <c r="AA163" s="1" t="e">
        <f t="shared" si="186"/>
        <v>#N/A</v>
      </c>
      <c r="AB163" s="1" t="str">
        <f>IF(S164="A","Admin!B25","Admin!C25")</f>
        <v>Admin!C25</v>
      </c>
      <c r="AC163" s="79">
        <f t="shared" ref="AC163:AC169" si="189">AC162-1</f>
        <v>0</v>
      </c>
      <c r="AD163" s="2" t="str">
        <f t="shared" si="187"/>
        <v>S163</v>
      </c>
      <c r="AE163" s="2" t="str">
        <f t="shared" si="188"/>
        <v>AA$162:AA$169</v>
      </c>
    </row>
    <row r="164" spans="2:31" hidden="1" x14ac:dyDescent="0.2">
      <c r="B164" s="34">
        <v>3</v>
      </c>
      <c r="C164" s="67" t="str">
        <f t="shared" ca="1" si="176"/>
        <v/>
      </c>
      <c r="D164" s="67" t="str">
        <f t="shared" si="177"/>
        <v/>
      </c>
      <c r="E164" s="36"/>
      <c r="F164" s="53" t="s">
        <v>98</v>
      </c>
      <c r="G164" s="49"/>
      <c r="H164" s="49"/>
      <c r="I164" s="58" t="str">
        <f t="shared" si="178"/>
        <v/>
      </c>
      <c r="J164" s="59" t="str">
        <f t="shared" si="178"/>
        <v/>
      </c>
      <c r="K164" s="59" t="str">
        <f t="shared" si="178"/>
        <v/>
      </c>
      <c r="L164" s="59" t="str">
        <f t="shared" si="178"/>
        <v/>
      </c>
      <c r="M164" s="59" t="str">
        <f t="shared" si="178"/>
        <v/>
      </c>
      <c r="N164" s="59" t="str">
        <f t="shared" si="178"/>
        <v/>
      </c>
      <c r="O164" s="59" t="str">
        <f t="shared" si="178"/>
        <v/>
      </c>
      <c r="P164" s="60" t="str">
        <f t="shared" si="178"/>
        <v/>
      </c>
      <c r="Q164" s="2"/>
      <c r="R164" s="2"/>
      <c r="S164" s="81" t="s">
        <v>45</v>
      </c>
      <c r="T164" s="42" t="str">
        <f t="shared" ca="1" si="179"/>
        <v>Error</v>
      </c>
      <c r="U164" s="42">
        <f t="shared" ca="1" si="180"/>
        <v>5</v>
      </c>
      <c r="V164" s="41" t="e">
        <f t="shared" ca="1" si="181"/>
        <v>#N/A</v>
      </c>
      <c r="W164" s="42" t="e">
        <f t="shared" si="182"/>
        <v>#N/A</v>
      </c>
      <c r="X164" s="42">
        <f t="shared" ca="1" si="183"/>
        <v>8</v>
      </c>
      <c r="Y164" s="35" t="e">
        <f t="shared" si="184"/>
        <v>#N/A</v>
      </c>
      <c r="Z164" s="1" t="str">
        <f t="shared" si="185"/>
        <v/>
      </c>
      <c r="AA164" s="1" t="e">
        <f t="shared" si="186"/>
        <v>#N/A</v>
      </c>
      <c r="AB164" s="1" t="str">
        <f>IF(S164="A","Admin!B26","Admin!C26")</f>
        <v>Admin!C26</v>
      </c>
      <c r="AC164" s="79">
        <f t="shared" si="189"/>
        <v>-1</v>
      </c>
      <c r="AD164" s="2" t="str">
        <f t="shared" si="187"/>
        <v>S163</v>
      </c>
      <c r="AE164" s="2" t="str">
        <f t="shared" si="188"/>
        <v>AA$162:AA$169</v>
      </c>
    </row>
    <row r="165" spans="2:31" hidden="1" x14ac:dyDescent="0.2">
      <c r="B165" s="34">
        <v>4</v>
      </c>
      <c r="C165" s="67" t="str">
        <f t="shared" ca="1" si="176"/>
        <v/>
      </c>
      <c r="D165" s="67" t="str">
        <f t="shared" si="177"/>
        <v/>
      </c>
      <c r="E165" s="36"/>
      <c r="F165" s="53" t="s">
        <v>98</v>
      </c>
      <c r="G165" s="49"/>
      <c r="H165" s="49"/>
      <c r="I165" s="58" t="str">
        <f t="shared" si="178"/>
        <v/>
      </c>
      <c r="J165" s="59" t="str">
        <f t="shared" si="178"/>
        <v/>
      </c>
      <c r="K165" s="59" t="str">
        <f t="shared" si="178"/>
        <v/>
      </c>
      <c r="L165" s="59" t="str">
        <f t="shared" si="178"/>
        <v/>
      </c>
      <c r="M165" s="59" t="str">
        <f t="shared" si="178"/>
        <v/>
      </c>
      <c r="N165" s="59" t="str">
        <f t="shared" si="178"/>
        <v/>
      </c>
      <c r="O165" s="59" t="str">
        <f t="shared" si="178"/>
        <v/>
      </c>
      <c r="P165" s="60" t="str">
        <f t="shared" si="178"/>
        <v/>
      </c>
      <c r="Q165" s="2"/>
      <c r="R165" s="2"/>
      <c r="S165" s="80" t="s">
        <v>85</v>
      </c>
      <c r="T165" s="42" t="str">
        <f t="shared" ca="1" si="179"/>
        <v>Error</v>
      </c>
      <c r="U165" s="42">
        <f t="shared" ca="1" si="180"/>
        <v>4</v>
      </c>
      <c r="V165" s="41" t="e">
        <f t="shared" ca="1" si="181"/>
        <v>#N/A</v>
      </c>
      <c r="W165" s="42" t="e">
        <f t="shared" si="182"/>
        <v>#N/A</v>
      </c>
      <c r="X165" s="42">
        <f t="shared" ca="1" si="183"/>
        <v>8</v>
      </c>
      <c r="Y165" s="35" t="e">
        <f t="shared" si="184"/>
        <v>#N/A</v>
      </c>
      <c r="Z165" s="1" t="str">
        <f t="shared" si="185"/>
        <v/>
      </c>
      <c r="AA165" s="1" t="e">
        <f t="shared" si="186"/>
        <v>#N/A</v>
      </c>
      <c r="AB165" s="1" t="str">
        <f>IF(S164="A","Admin!B27","Admin!C27")</f>
        <v>Admin!C27</v>
      </c>
      <c r="AC165" s="79">
        <f t="shared" si="189"/>
        <v>-2</v>
      </c>
      <c r="AD165" s="2" t="str">
        <f t="shared" si="187"/>
        <v>S163</v>
      </c>
      <c r="AE165" s="2" t="str">
        <f t="shared" si="188"/>
        <v>AA$162:AA$169</v>
      </c>
    </row>
    <row r="166" spans="2:31" hidden="1" x14ac:dyDescent="0.2">
      <c r="B166" s="34">
        <v>5</v>
      </c>
      <c r="C166" s="67" t="str">
        <f t="shared" ca="1" si="176"/>
        <v/>
      </c>
      <c r="D166" s="67" t="str">
        <f t="shared" si="177"/>
        <v/>
      </c>
      <c r="E166" s="36"/>
      <c r="F166" s="53" t="s">
        <v>98</v>
      </c>
      <c r="G166" s="49"/>
      <c r="H166" s="49"/>
      <c r="I166" s="58" t="str">
        <f t="shared" si="178"/>
        <v/>
      </c>
      <c r="J166" s="59" t="str">
        <f t="shared" si="178"/>
        <v/>
      </c>
      <c r="K166" s="59" t="str">
        <f t="shared" si="178"/>
        <v/>
      </c>
      <c r="L166" s="59" t="str">
        <f t="shared" si="178"/>
        <v/>
      </c>
      <c r="M166" s="59" t="str">
        <f t="shared" si="178"/>
        <v/>
      </c>
      <c r="N166" s="59" t="str">
        <f t="shared" si="178"/>
        <v/>
      </c>
      <c r="O166" s="59" t="str">
        <f t="shared" si="178"/>
        <v/>
      </c>
      <c r="P166" s="60" t="str">
        <f t="shared" si="178"/>
        <v/>
      </c>
      <c r="Q166" s="2"/>
      <c r="R166" s="2"/>
      <c r="S166" s="42"/>
      <c r="T166" s="42" t="str">
        <f t="shared" ca="1" si="179"/>
        <v>Error</v>
      </c>
      <c r="U166" s="42">
        <f t="shared" ca="1" si="180"/>
        <v>3</v>
      </c>
      <c r="V166" s="41" t="e">
        <f t="shared" ca="1" si="181"/>
        <v>#N/A</v>
      </c>
      <c r="W166" s="42" t="e">
        <f t="shared" si="182"/>
        <v>#N/A</v>
      </c>
      <c r="X166" s="42">
        <f t="shared" ca="1" si="183"/>
        <v>8</v>
      </c>
      <c r="Y166" s="35" t="e">
        <f t="shared" si="184"/>
        <v>#N/A</v>
      </c>
      <c r="Z166" s="1" t="str">
        <f t="shared" si="185"/>
        <v/>
      </c>
      <c r="AA166" s="1" t="e">
        <f t="shared" si="186"/>
        <v>#N/A</v>
      </c>
      <c r="AB166" s="1" t="str">
        <f>IF(S164="A","Admin!B28","Admin!C28")</f>
        <v>Admin!C28</v>
      </c>
      <c r="AC166" s="79">
        <f t="shared" si="189"/>
        <v>-3</v>
      </c>
      <c r="AD166" s="2" t="str">
        <f t="shared" si="187"/>
        <v>S163</v>
      </c>
      <c r="AE166" s="2" t="str">
        <f t="shared" si="188"/>
        <v>AA$162:AA$169</v>
      </c>
    </row>
    <row r="167" spans="2:31" hidden="1" x14ac:dyDescent="0.2">
      <c r="B167" s="34">
        <v>6</v>
      </c>
      <c r="C167" s="67" t="str">
        <f t="shared" ca="1" si="176"/>
        <v/>
      </c>
      <c r="D167" s="67" t="str">
        <f t="shared" si="177"/>
        <v/>
      </c>
      <c r="E167" s="36"/>
      <c r="F167" s="53" t="s">
        <v>98</v>
      </c>
      <c r="G167" s="49"/>
      <c r="H167" s="49"/>
      <c r="I167" s="58" t="str">
        <f t="shared" si="178"/>
        <v/>
      </c>
      <c r="J167" s="59" t="str">
        <f t="shared" si="178"/>
        <v/>
      </c>
      <c r="K167" s="59" t="str">
        <f t="shared" si="178"/>
        <v/>
      </c>
      <c r="L167" s="59" t="str">
        <f t="shared" si="178"/>
        <v/>
      </c>
      <c r="M167" s="59" t="str">
        <f t="shared" si="178"/>
        <v/>
      </c>
      <c r="N167" s="59" t="str">
        <f t="shared" si="178"/>
        <v/>
      </c>
      <c r="O167" s="59" t="str">
        <f t="shared" si="178"/>
        <v/>
      </c>
      <c r="P167" s="60" t="str">
        <f t="shared" si="178"/>
        <v/>
      </c>
      <c r="Q167" s="2"/>
      <c r="R167" s="2"/>
      <c r="S167" s="42"/>
      <c r="T167" s="42" t="str">
        <f t="shared" ca="1" si="179"/>
        <v>Error</v>
      </c>
      <c r="U167" s="42">
        <f t="shared" ca="1" si="180"/>
        <v>2</v>
      </c>
      <c r="V167" s="41" t="e">
        <f t="shared" ca="1" si="181"/>
        <v>#N/A</v>
      </c>
      <c r="W167" s="42" t="e">
        <f t="shared" si="182"/>
        <v>#N/A</v>
      </c>
      <c r="X167" s="42">
        <f t="shared" ca="1" si="183"/>
        <v>8</v>
      </c>
      <c r="Y167" s="35" t="e">
        <f t="shared" si="184"/>
        <v>#N/A</v>
      </c>
      <c r="Z167" s="1" t="str">
        <f t="shared" si="185"/>
        <v/>
      </c>
      <c r="AA167" s="1" t="e">
        <f t="shared" si="186"/>
        <v>#N/A</v>
      </c>
      <c r="AB167" s="1" t="str">
        <f>IF(S164="A","Admin!B29","Admin!C29")</f>
        <v>Admin!C29</v>
      </c>
      <c r="AC167" s="79">
        <f t="shared" si="189"/>
        <v>-4</v>
      </c>
      <c r="AD167" s="2" t="str">
        <f t="shared" si="187"/>
        <v>S163</v>
      </c>
      <c r="AE167" s="2" t="str">
        <f t="shared" si="188"/>
        <v>AA$162:AA$169</v>
      </c>
    </row>
    <row r="168" spans="2:31" hidden="1" x14ac:dyDescent="0.2">
      <c r="B168" s="34">
        <v>7</v>
      </c>
      <c r="C168" s="67" t="str">
        <f t="shared" ca="1" si="176"/>
        <v/>
      </c>
      <c r="D168" s="67" t="str">
        <f t="shared" si="177"/>
        <v/>
      </c>
      <c r="E168" s="36"/>
      <c r="F168" s="53" t="s">
        <v>98</v>
      </c>
      <c r="G168" s="49"/>
      <c r="H168" s="49"/>
      <c r="I168" s="58" t="str">
        <f t="shared" si="178"/>
        <v/>
      </c>
      <c r="J168" s="59" t="str">
        <f t="shared" si="178"/>
        <v/>
      </c>
      <c r="K168" s="59" t="str">
        <f t="shared" si="178"/>
        <v/>
      </c>
      <c r="L168" s="59" t="str">
        <f t="shared" si="178"/>
        <v/>
      </c>
      <c r="M168" s="59" t="str">
        <f t="shared" si="178"/>
        <v/>
      </c>
      <c r="N168" s="59" t="str">
        <f t="shared" si="178"/>
        <v/>
      </c>
      <c r="O168" s="59" t="str">
        <f t="shared" si="178"/>
        <v/>
      </c>
      <c r="P168" s="60" t="str">
        <f t="shared" si="178"/>
        <v/>
      </c>
      <c r="Q168" s="2"/>
      <c r="R168" s="2"/>
      <c r="S168" s="42"/>
      <c r="T168" s="42" t="str">
        <f t="shared" ca="1" si="179"/>
        <v>Error</v>
      </c>
      <c r="U168" s="42">
        <f t="shared" ca="1" si="180"/>
        <v>1</v>
      </c>
      <c r="V168" s="41" t="e">
        <f t="shared" ca="1" si="181"/>
        <v>#N/A</v>
      </c>
      <c r="W168" s="42" t="e">
        <f t="shared" si="182"/>
        <v>#N/A</v>
      </c>
      <c r="X168" s="42">
        <f t="shared" ca="1" si="183"/>
        <v>8</v>
      </c>
      <c r="Y168" s="35" t="e">
        <f t="shared" si="184"/>
        <v>#N/A</v>
      </c>
      <c r="Z168" s="1" t="str">
        <f t="shared" si="185"/>
        <v/>
      </c>
      <c r="AA168" s="1" t="e">
        <f t="shared" si="186"/>
        <v>#N/A</v>
      </c>
      <c r="AB168" s="1" t="str">
        <f>IF(S164="A","Admin!B30","Admin!C30")</f>
        <v>Admin!C30</v>
      </c>
      <c r="AC168" s="79">
        <f t="shared" si="189"/>
        <v>-5</v>
      </c>
      <c r="AD168" s="2" t="str">
        <f t="shared" si="187"/>
        <v>S163</v>
      </c>
      <c r="AE168" s="2" t="str">
        <f t="shared" si="188"/>
        <v>AA$162:AA$169</v>
      </c>
    </row>
    <row r="169" spans="2:31" hidden="1" x14ac:dyDescent="0.2">
      <c r="B169" s="37">
        <v>8</v>
      </c>
      <c r="C169" s="68" t="str">
        <f t="shared" ca="1" si="176"/>
        <v/>
      </c>
      <c r="D169" s="68" t="str">
        <f t="shared" si="177"/>
        <v/>
      </c>
      <c r="E169" s="38"/>
      <c r="F169" s="54" t="s">
        <v>98</v>
      </c>
      <c r="G169" s="49"/>
      <c r="H169" s="49"/>
      <c r="I169" s="61" t="str">
        <f t="shared" si="178"/>
        <v/>
      </c>
      <c r="J169" s="62" t="str">
        <f t="shared" si="178"/>
        <v/>
      </c>
      <c r="K169" s="62" t="str">
        <f t="shared" si="178"/>
        <v/>
      </c>
      <c r="L169" s="62" t="str">
        <f t="shared" si="178"/>
        <v/>
      </c>
      <c r="M169" s="62" t="str">
        <f t="shared" si="178"/>
        <v/>
      </c>
      <c r="N169" s="62" t="str">
        <f t="shared" si="178"/>
        <v/>
      </c>
      <c r="O169" s="62" t="str">
        <f t="shared" si="178"/>
        <v/>
      </c>
      <c r="P169" s="63" t="str">
        <f t="shared" si="178"/>
        <v/>
      </c>
      <c r="Q169" s="2"/>
      <c r="R169" s="2"/>
      <c r="S169" s="42"/>
      <c r="T169" s="42" t="str">
        <f t="shared" ca="1" si="179"/>
        <v>Error</v>
      </c>
      <c r="U169" s="42">
        <f t="shared" ca="1" si="180"/>
        <v>0</v>
      </c>
      <c r="V169" s="41" t="e">
        <f t="shared" ca="1" si="181"/>
        <v>#N/A</v>
      </c>
      <c r="W169" s="42" t="e">
        <f t="shared" si="182"/>
        <v>#N/A</v>
      </c>
      <c r="X169" s="42">
        <f t="shared" ca="1" si="183"/>
        <v>8</v>
      </c>
      <c r="Y169" s="35" t="e">
        <f t="shared" si="184"/>
        <v>#N/A</v>
      </c>
      <c r="Z169" s="1" t="str">
        <f t="shared" si="185"/>
        <v/>
      </c>
      <c r="AA169" s="1" t="e">
        <f t="shared" si="186"/>
        <v>#N/A</v>
      </c>
      <c r="AB169" s="1" t="str">
        <f>IF(S164="A","Admin!B31","Admin!C31")</f>
        <v>Admin!C31</v>
      </c>
      <c r="AC169" s="79">
        <f t="shared" si="189"/>
        <v>-6</v>
      </c>
      <c r="AD169" s="2" t="str">
        <f t="shared" si="187"/>
        <v>S163</v>
      </c>
      <c r="AE169" s="2" t="str">
        <f t="shared" si="188"/>
        <v>AA$162:AA$169</v>
      </c>
    </row>
    <row r="170" spans="2:31" hidden="1" x14ac:dyDescent="0.2"/>
    <row r="171" spans="2:31" hidden="1" x14ac:dyDescent="0.2"/>
    <row r="172" spans="2:31" s="2" customFormat="1" hidden="1" x14ac:dyDescent="0.2">
      <c r="B172" s="32" t="str">
        <f>S174 &amp; " " &amp; S176 &amp; " string  (" &amp; S$3 &amp;")"</f>
        <v xml:space="preserve">  A string  (Men)</v>
      </c>
      <c r="H172" s="47"/>
      <c r="I172" s="29"/>
    </row>
    <row r="173" spans="2:31" hidden="1" x14ac:dyDescent="0.2">
      <c r="B173" s="315" t="s">
        <v>26</v>
      </c>
      <c r="C173" s="70" t="s">
        <v>23</v>
      </c>
      <c r="D173" s="70" t="s">
        <v>70</v>
      </c>
      <c r="E173" s="316" t="s">
        <v>24</v>
      </c>
      <c r="F173" s="317" t="s">
        <v>27</v>
      </c>
      <c r="G173" s="48"/>
      <c r="H173" s="48"/>
      <c r="I173" s="70" t="str">
        <f t="shared" ref="I173:P173" si="190">I$3</f>
        <v>Bromsgrove &amp; Redditch AC</v>
      </c>
      <c r="J173" s="70" t="str">
        <f t="shared" si="190"/>
        <v>Burton AC</v>
      </c>
      <c r="K173" s="70" t="str">
        <f t="shared" si="190"/>
        <v>Kidderminster &amp; Stourport AC</v>
      </c>
      <c r="L173" s="70" t="str">
        <f t="shared" si="190"/>
        <v>Newport Harriers</v>
      </c>
      <c r="M173" s="70" t="str">
        <f t="shared" si="190"/>
        <v>Royal Sutton Coldfield</v>
      </c>
      <c r="N173" s="70" t="str">
        <f t="shared" si="190"/>
        <v>Solihull &amp; Small Heath AC</v>
      </c>
      <c r="O173" s="70" t="str">
        <f t="shared" si="190"/>
        <v>Stratford on Avon AC</v>
      </c>
      <c r="P173" s="70" t="str">
        <f t="shared" si="190"/>
        <v>Team8</v>
      </c>
      <c r="S173" s="40"/>
      <c r="T173" s="41"/>
      <c r="U173" s="42" t="s">
        <v>81</v>
      </c>
      <c r="V173" s="41"/>
      <c r="W173" s="42"/>
      <c r="X173" s="42" t="s">
        <v>82</v>
      </c>
      <c r="Y173" s="41" t="s">
        <v>83</v>
      </c>
      <c r="Z173" s="1" t="s">
        <v>84</v>
      </c>
    </row>
    <row r="174" spans="2:31" hidden="1" x14ac:dyDescent="0.2">
      <c r="B174" s="222">
        <v>1</v>
      </c>
      <c r="C174" s="223" t="str">
        <f t="shared" ref="C174:C181" ca="1" si="191">IF(ISNA(V174),"",V174)</f>
        <v/>
      </c>
      <c r="D174" s="223" t="str">
        <f t="shared" ref="D174:D181" si="192">IF(ISNA(Y174),"",Y174)</f>
        <v/>
      </c>
      <c r="E174" s="224"/>
      <c r="F174" s="225" t="s">
        <v>98</v>
      </c>
      <c r="G174" s="49"/>
      <c r="H174" s="49"/>
      <c r="I174" s="55" t="str">
        <f t="shared" ref="I174:P181" si="193">IF($Z174=I$3,$T174,"")</f>
        <v/>
      </c>
      <c r="J174" s="56" t="str">
        <f t="shared" si="193"/>
        <v/>
      </c>
      <c r="K174" s="56" t="str">
        <f t="shared" si="193"/>
        <v/>
      </c>
      <c r="L174" s="56" t="str">
        <f t="shared" si="193"/>
        <v/>
      </c>
      <c r="M174" s="56" t="str">
        <f t="shared" si="193"/>
        <v/>
      </c>
      <c r="N174" s="56" t="str">
        <f t="shared" si="193"/>
        <v/>
      </c>
      <c r="O174" s="56" t="str">
        <f t="shared" si="193"/>
        <v/>
      </c>
      <c r="P174" s="57" t="str">
        <f t="shared" si="193"/>
        <v/>
      </c>
      <c r="Q174" s="2"/>
      <c r="R174" s="2"/>
      <c r="S174" s="42" t="s">
        <v>75</v>
      </c>
      <c r="T174" s="42" t="str">
        <f t="shared" ref="T174:T181" ca="1" si="194">IF(X174&gt;1,"Error",U174)</f>
        <v>Error</v>
      </c>
      <c r="U174" s="42">
        <f t="shared" ref="U174:U181" ca="1" si="195">IF(AND(E174&lt;&gt;"",LEFT(F174,1)="d"),0,INDIRECT(AB174))</f>
        <v>10</v>
      </c>
      <c r="V174" s="41" t="e">
        <f t="shared" ref="V174:V181" ca="1" si="196">HLOOKUP(E174,INDIRECT($S$4),INDIRECT(AD174),FALSE)</f>
        <v>#N/A</v>
      </c>
      <c r="W174" s="42" t="e">
        <f t="shared" ref="W174:W181" si="197">CONCATENATE("=",AA174)</f>
        <v>#N/A</v>
      </c>
      <c r="X174" s="42">
        <f t="shared" ref="X174:X181" ca="1" si="198">COUNTIF(INDIRECT(AE174),W174)</f>
        <v>8</v>
      </c>
      <c r="Y174" s="35" t="e">
        <f t="shared" ref="Y174:Y181" si="199">VLOOKUP(E174,TeamID,2,FALSE)</f>
        <v>#N/A</v>
      </c>
      <c r="Z174" s="1" t="str">
        <f t="shared" ref="Z174:Z181" si="200">IF(ISNA(Y174),"",Y174)</f>
        <v/>
      </c>
      <c r="AA174" s="1" t="e">
        <f t="shared" ref="AA174:AA181" si="201">HLOOKUP(E174,$I$24:$X$25, 2, FALSE)</f>
        <v>#N/A</v>
      </c>
      <c r="AB174" s="1" t="str">
        <f>IF(S176="A","Admin!B24","Admin!C24")</f>
        <v>Admin!B24</v>
      </c>
      <c r="AC174" s="79">
        <v>1</v>
      </c>
      <c r="AD174" s="2" t="str">
        <f t="shared" ref="AD174:AD181" si="202">"S" &amp; ROW(AB174)+AC174</f>
        <v>S175</v>
      </c>
      <c r="AE174" s="2" t="str">
        <f t="shared" ref="AE174:AE181" si="203">"AA$"&amp;ROW(AD174)+AC174-1&amp;":AA$"&amp;ROW(AD174)+AC174+6</f>
        <v>AA$174:AA$181</v>
      </c>
    </row>
    <row r="175" spans="2:31" hidden="1" x14ac:dyDescent="0.2">
      <c r="B175" s="34">
        <v>2</v>
      </c>
      <c r="C175" s="67" t="str">
        <f t="shared" ca="1" si="191"/>
        <v/>
      </c>
      <c r="D175" s="67" t="str">
        <f t="shared" si="192"/>
        <v/>
      </c>
      <c r="E175" s="36"/>
      <c r="F175" s="53" t="s">
        <v>98</v>
      </c>
      <c r="G175" s="49"/>
      <c r="H175" s="49"/>
      <c r="I175" s="58" t="str">
        <f t="shared" si="193"/>
        <v/>
      </c>
      <c r="J175" s="59" t="str">
        <f t="shared" si="193"/>
        <v/>
      </c>
      <c r="K175" s="59" t="str">
        <f t="shared" si="193"/>
        <v/>
      </c>
      <c r="L175" s="59" t="str">
        <f t="shared" si="193"/>
        <v/>
      </c>
      <c r="M175" s="59" t="str">
        <f t="shared" si="193"/>
        <v/>
      </c>
      <c r="N175" s="59" t="str">
        <f t="shared" si="193"/>
        <v/>
      </c>
      <c r="O175" s="59" t="str">
        <f t="shared" si="193"/>
        <v/>
      </c>
      <c r="P175" s="60" t="str">
        <f t="shared" si="193"/>
        <v/>
      </c>
      <c r="Q175" s="2"/>
      <c r="R175" s="2"/>
      <c r="S175" s="42">
        <f>S173-$S$7</f>
        <v>-32</v>
      </c>
      <c r="T175" s="42" t="str">
        <f t="shared" ca="1" si="194"/>
        <v>Error</v>
      </c>
      <c r="U175" s="42">
        <f t="shared" ca="1" si="195"/>
        <v>8</v>
      </c>
      <c r="V175" s="41" t="e">
        <f t="shared" ca="1" si="196"/>
        <v>#N/A</v>
      </c>
      <c r="W175" s="42" t="e">
        <f t="shared" si="197"/>
        <v>#N/A</v>
      </c>
      <c r="X175" s="42">
        <f t="shared" ca="1" si="198"/>
        <v>8</v>
      </c>
      <c r="Y175" s="35" t="e">
        <f t="shared" si="199"/>
        <v>#N/A</v>
      </c>
      <c r="Z175" s="1" t="str">
        <f t="shared" si="200"/>
        <v/>
      </c>
      <c r="AA175" s="1" t="e">
        <f t="shared" si="201"/>
        <v>#N/A</v>
      </c>
      <c r="AB175" s="1" t="str">
        <f>IF(S176="A","Admin!B25","Admin!C25")</f>
        <v>Admin!B25</v>
      </c>
      <c r="AC175" s="79">
        <f t="shared" ref="AC175:AC181" si="204">AC174-1</f>
        <v>0</v>
      </c>
      <c r="AD175" s="2" t="str">
        <f t="shared" si="202"/>
        <v>S175</v>
      </c>
      <c r="AE175" s="2" t="str">
        <f t="shared" si="203"/>
        <v>AA$174:AA$181</v>
      </c>
    </row>
    <row r="176" spans="2:31" hidden="1" x14ac:dyDescent="0.2">
      <c r="B176" s="34">
        <v>3</v>
      </c>
      <c r="C176" s="67" t="str">
        <f t="shared" ca="1" si="191"/>
        <v/>
      </c>
      <c r="D176" s="67" t="str">
        <f t="shared" si="192"/>
        <v/>
      </c>
      <c r="E176" s="36"/>
      <c r="F176" s="53" t="s">
        <v>98</v>
      </c>
      <c r="G176" s="49"/>
      <c r="H176" s="49"/>
      <c r="I176" s="58" t="str">
        <f t="shared" si="193"/>
        <v/>
      </c>
      <c r="J176" s="59" t="str">
        <f t="shared" si="193"/>
        <v/>
      </c>
      <c r="K176" s="59" t="str">
        <f t="shared" si="193"/>
        <v/>
      </c>
      <c r="L176" s="59" t="str">
        <f t="shared" si="193"/>
        <v/>
      </c>
      <c r="M176" s="59" t="str">
        <f t="shared" si="193"/>
        <v/>
      </c>
      <c r="N176" s="59" t="str">
        <f t="shared" si="193"/>
        <v/>
      </c>
      <c r="O176" s="59" t="str">
        <f t="shared" si="193"/>
        <v/>
      </c>
      <c r="P176" s="60" t="str">
        <f t="shared" si="193"/>
        <v/>
      </c>
      <c r="Q176" s="2"/>
      <c r="R176" s="2"/>
      <c r="S176" s="81" t="s">
        <v>44</v>
      </c>
      <c r="T176" s="42" t="str">
        <f t="shared" ca="1" si="194"/>
        <v>Error</v>
      </c>
      <c r="U176" s="42">
        <f t="shared" ca="1" si="195"/>
        <v>7</v>
      </c>
      <c r="V176" s="41" t="e">
        <f t="shared" ca="1" si="196"/>
        <v>#N/A</v>
      </c>
      <c r="W176" s="42" t="e">
        <f t="shared" si="197"/>
        <v>#N/A</v>
      </c>
      <c r="X176" s="42">
        <f t="shared" ca="1" si="198"/>
        <v>8</v>
      </c>
      <c r="Y176" s="35" t="e">
        <f t="shared" si="199"/>
        <v>#N/A</v>
      </c>
      <c r="Z176" s="1" t="str">
        <f t="shared" si="200"/>
        <v/>
      </c>
      <c r="AA176" s="1" t="e">
        <f t="shared" si="201"/>
        <v>#N/A</v>
      </c>
      <c r="AB176" s="1" t="str">
        <f>IF(S176="A","Admin!B26","Admin!C26")</f>
        <v>Admin!B26</v>
      </c>
      <c r="AC176" s="79">
        <f t="shared" si="204"/>
        <v>-1</v>
      </c>
      <c r="AD176" s="2" t="str">
        <f t="shared" si="202"/>
        <v>S175</v>
      </c>
      <c r="AE176" s="2" t="str">
        <f t="shared" si="203"/>
        <v>AA$174:AA$181</v>
      </c>
    </row>
    <row r="177" spans="2:31" hidden="1" x14ac:dyDescent="0.2">
      <c r="B177" s="34">
        <v>4</v>
      </c>
      <c r="C177" s="67" t="str">
        <f t="shared" ca="1" si="191"/>
        <v/>
      </c>
      <c r="D177" s="67" t="str">
        <f t="shared" si="192"/>
        <v/>
      </c>
      <c r="E177" s="36"/>
      <c r="F177" s="53" t="s">
        <v>98</v>
      </c>
      <c r="G177" s="49"/>
      <c r="H177" s="49"/>
      <c r="I177" s="58" t="str">
        <f t="shared" si="193"/>
        <v/>
      </c>
      <c r="J177" s="59" t="str">
        <f t="shared" si="193"/>
        <v/>
      </c>
      <c r="K177" s="59" t="str">
        <f t="shared" si="193"/>
        <v/>
      </c>
      <c r="L177" s="59" t="str">
        <f t="shared" si="193"/>
        <v/>
      </c>
      <c r="M177" s="59" t="str">
        <f t="shared" si="193"/>
        <v/>
      </c>
      <c r="N177" s="59" t="str">
        <f t="shared" si="193"/>
        <v/>
      </c>
      <c r="O177" s="59" t="str">
        <f t="shared" si="193"/>
        <v/>
      </c>
      <c r="P177" s="60" t="str">
        <f t="shared" si="193"/>
        <v/>
      </c>
      <c r="Q177" s="2"/>
      <c r="R177" s="2"/>
      <c r="S177" s="80" t="s">
        <v>85</v>
      </c>
      <c r="T177" s="42" t="str">
        <f t="shared" ca="1" si="194"/>
        <v>Error</v>
      </c>
      <c r="U177" s="42">
        <f t="shared" ca="1" si="195"/>
        <v>6</v>
      </c>
      <c r="V177" s="41" t="e">
        <f t="shared" ca="1" si="196"/>
        <v>#N/A</v>
      </c>
      <c r="W177" s="42" t="e">
        <f t="shared" si="197"/>
        <v>#N/A</v>
      </c>
      <c r="X177" s="42">
        <f t="shared" ca="1" si="198"/>
        <v>8</v>
      </c>
      <c r="Y177" s="35" t="e">
        <f t="shared" si="199"/>
        <v>#N/A</v>
      </c>
      <c r="Z177" s="1" t="str">
        <f t="shared" si="200"/>
        <v/>
      </c>
      <c r="AA177" s="1" t="e">
        <f t="shared" si="201"/>
        <v>#N/A</v>
      </c>
      <c r="AB177" s="1" t="str">
        <f>IF(S176="A","Admin!B27","Admin!C27")</f>
        <v>Admin!B27</v>
      </c>
      <c r="AC177" s="79">
        <f t="shared" si="204"/>
        <v>-2</v>
      </c>
      <c r="AD177" s="2" t="str">
        <f t="shared" si="202"/>
        <v>S175</v>
      </c>
      <c r="AE177" s="2" t="str">
        <f t="shared" si="203"/>
        <v>AA$174:AA$181</v>
      </c>
    </row>
    <row r="178" spans="2:31" hidden="1" x14ac:dyDescent="0.2">
      <c r="B178" s="34">
        <v>5</v>
      </c>
      <c r="C178" s="67" t="str">
        <f t="shared" ca="1" si="191"/>
        <v/>
      </c>
      <c r="D178" s="67" t="str">
        <f t="shared" si="192"/>
        <v/>
      </c>
      <c r="E178" s="36"/>
      <c r="F178" s="53" t="s">
        <v>98</v>
      </c>
      <c r="G178" s="49"/>
      <c r="H178" s="49"/>
      <c r="I178" s="58" t="str">
        <f t="shared" si="193"/>
        <v/>
      </c>
      <c r="J178" s="59" t="str">
        <f t="shared" si="193"/>
        <v/>
      </c>
      <c r="K178" s="59" t="str">
        <f t="shared" si="193"/>
        <v/>
      </c>
      <c r="L178" s="59" t="str">
        <f t="shared" si="193"/>
        <v/>
      </c>
      <c r="M178" s="59" t="str">
        <f t="shared" si="193"/>
        <v/>
      </c>
      <c r="N178" s="59" t="str">
        <f t="shared" si="193"/>
        <v/>
      </c>
      <c r="O178" s="59" t="str">
        <f t="shared" si="193"/>
        <v/>
      </c>
      <c r="P178" s="60" t="str">
        <f t="shared" si="193"/>
        <v/>
      </c>
      <c r="Q178" s="2"/>
      <c r="R178" s="2"/>
      <c r="S178" s="42"/>
      <c r="T178" s="42" t="str">
        <f t="shared" ca="1" si="194"/>
        <v>Error</v>
      </c>
      <c r="U178" s="42">
        <f t="shared" ca="1" si="195"/>
        <v>5</v>
      </c>
      <c r="V178" s="41" t="e">
        <f t="shared" ca="1" si="196"/>
        <v>#N/A</v>
      </c>
      <c r="W178" s="42" t="e">
        <f t="shared" si="197"/>
        <v>#N/A</v>
      </c>
      <c r="X178" s="42">
        <f t="shared" ca="1" si="198"/>
        <v>8</v>
      </c>
      <c r="Y178" s="35" t="e">
        <f t="shared" si="199"/>
        <v>#N/A</v>
      </c>
      <c r="Z178" s="1" t="str">
        <f t="shared" si="200"/>
        <v/>
      </c>
      <c r="AA178" s="1" t="e">
        <f t="shared" si="201"/>
        <v>#N/A</v>
      </c>
      <c r="AB178" s="1" t="str">
        <f>IF(S176="A","Admin!B28","Admin!C28")</f>
        <v>Admin!B28</v>
      </c>
      <c r="AC178" s="79">
        <f t="shared" si="204"/>
        <v>-3</v>
      </c>
      <c r="AD178" s="2" t="str">
        <f t="shared" si="202"/>
        <v>S175</v>
      </c>
      <c r="AE178" s="2" t="str">
        <f t="shared" si="203"/>
        <v>AA$174:AA$181</v>
      </c>
    </row>
    <row r="179" spans="2:31" hidden="1" x14ac:dyDescent="0.2">
      <c r="B179" s="34">
        <v>6</v>
      </c>
      <c r="C179" s="67" t="str">
        <f t="shared" ca="1" si="191"/>
        <v/>
      </c>
      <c r="D179" s="67" t="str">
        <f t="shared" si="192"/>
        <v/>
      </c>
      <c r="E179" s="36"/>
      <c r="F179" s="53" t="s">
        <v>98</v>
      </c>
      <c r="G179" s="49"/>
      <c r="H179" s="49"/>
      <c r="I179" s="58" t="str">
        <f t="shared" si="193"/>
        <v/>
      </c>
      <c r="J179" s="59" t="str">
        <f t="shared" si="193"/>
        <v/>
      </c>
      <c r="K179" s="59" t="str">
        <f t="shared" si="193"/>
        <v/>
      </c>
      <c r="L179" s="59" t="str">
        <f t="shared" si="193"/>
        <v/>
      </c>
      <c r="M179" s="59" t="str">
        <f t="shared" si="193"/>
        <v/>
      </c>
      <c r="N179" s="59" t="str">
        <f t="shared" si="193"/>
        <v/>
      </c>
      <c r="O179" s="59" t="str">
        <f t="shared" si="193"/>
        <v/>
      </c>
      <c r="P179" s="60" t="str">
        <f t="shared" si="193"/>
        <v/>
      </c>
      <c r="Q179" s="2"/>
      <c r="R179" s="2"/>
      <c r="S179" s="42"/>
      <c r="T179" s="42" t="str">
        <f t="shared" ca="1" si="194"/>
        <v>Error</v>
      </c>
      <c r="U179" s="42">
        <f t="shared" ca="1" si="195"/>
        <v>4</v>
      </c>
      <c r="V179" s="41" t="e">
        <f t="shared" ca="1" si="196"/>
        <v>#N/A</v>
      </c>
      <c r="W179" s="42" t="e">
        <f t="shared" si="197"/>
        <v>#N/A</v>
      </c>
      <c r="X179" s="42">
        <f t="shared" ca="1" si="198"/>
        <v>8</v>
      </c>
      <c r="Y179" s="35" t="e">
        <f t="shared" si="199"/>
        <v>#N/A</v>
      </c>
      <c r="Z179" s="1" t="str">
        <f t="shared" si="200"/>
        <v/>
      </c>
      <c r="AA179" s="1" t="e">
        <f t="shared" si="201"/>
        <v>#N/A</v>
      </c>
      <c r="AB179" s="1" t="str">
        <f>IF(S176="A","Admin!B29","Admin!C29")</f>
        <v>Admin!B29</v>
      </c>
      <c r="AC179" s="79">
        <f t="shared" si="204"/>
        <v>-4</v>
      </c>
      <c r="AD179" s="2" t="str">
        <f t="shared" si="202"/>
        <v>S175</v>
      </c>
      <c r="AE179" s="2" t="str">
        <f t="shared" si="203"/>
        <v>AA$174:AA$181</v>
      </c>
    </row>
    <row r="180" spans="2:31" hidden="1" x14ac:dyDescent="0.2">
      <c r="B180" s="34">
        <v>7</v>
      </c>
      <c r="C180" s="67" t="str">
        <f t="shared" ca="1" si="191"/>
        <v/>
      </c>
      <c r="D180" s="67" t="str">
        <f t="shared" si="192"/>
        <v/>
      </c>
      <c r="E180" s="36"/>
      <c r="F180" s="53" t="s">
        <v>98</v>
      </c>
      <c r="G180" s="49"/>
      <c r="H180" s="49"/>
      <c r="I180" s="58" t="str">
        <f t="shared" si="193"/>
        <v/>
      </c>
      <c r="J180" s="59" t="str">
        <f t="shared" si="193"/>
        <v/>
      </c>
      <c r="K180" s="59" t="str">
        <f t="shared" si="193"/>
        <v/>
      </c>
      <c r="L180" s="59" t="str">
        <f t="shared" si="193"/>
        <v/>
      </c>
      <c r="M180" s="59" t="str">
        <f t="shared" si="193"/>
        <v/>
      </c>
      <c r="N180" s="59" t="str">
        <f t="shared" si="193"/>
        <v/>
      </c>
      <c r="O180" s="59" t="str">
        <f t="shared" si="193"/>
        <v/>
      </c>
      <c r="P180" s="60" t="str">
        <f t="shared" si="193"/>
        <v/>
      </c>
      <c r="Q180" s="2"/>
      <c r="R180" s="2"/>
      <c r="S180" s="42"/>
      <c r="T180" s="42" t="str">
        <f t="shared" ca="1" si="194"/>
        <v>Error</v>
      </c>
      <c r="U180" s="42">
        <f t="shared" ca="1" si="195"/>
        <v>3</v>
      </c>
      <c r="V180" s="41" t="e">
        <f t="shared" ca="1" si="196"/>
        <v>#N/A</v>
      </c>
      <c r="W180" s="42" t="e">
        <f t="shared" si="197"/>
        <v>#N/A</v>
      </c>
      <c r="X180" s="42">
        <f t="shared" ca="1" si="198"/>
        <v>8</v>
      </c>
      <c r="Y180" s="35" t="e">
        <f t="shared" si="199"/>
        <v>#N/A</v>
      </c>
      <c r="Z180" s="1" t="str">
        <f t="shared" si="200"/>
        <v/>
      </c>
      <c r="AA180" s="1" t="e">
        <f t="shared" si="201"/>
        <v>#N/A</v>
      </c>
      <c r="AB180" s="1" t="str">
        <f>IF(S176="A","Admin!B30","Admin!C30")</f>
        <v>Admin!B30</v>
      </c>
      <c r="AC180" s="79">
        <f t="shared" si="204"/>
        <v>-5</v>
      </c>
      <c r="AD180" s="2" t="str">
        <f t="shared" si="202"/>
        <v>S175</v>
      </c>
      <c r="AE180" s="2" t="str">
        <f t="shared" si="203"/>
        <v>AA$174:AA$181</v>
      </c>
    </row>
    <row r="181" spans="2:31" hidden="1" x14ac:dyDescent="0.2">
      <c r="B181" s="37">
        <v>8</v>
      </c>
      <c r="C181" s="68" t="str">
        <f t="shared" ca="1" si="191"/>
        <v/>
      </c>
      <c r="D181" s="68" t="str">
        <f t="shared" si="192"/>
        <v/>
      </c>
      <c r="E181" s="38"/>
      <c r="F181" s="54" t="s">
        <v>98</v>
      </c>
      <c r="G181" s="49"/>
      <c r="H181" s="49"/>
      <c r="I181" s="61" t="str">
        <f t="shared" si="193"/>
        <v/>
      </c>
      <c r="J181" s="62" t="str">
        <f t="shared" si="193"/>
        <v/>
      </c>
      <c r="K181" s="62" t="str">
        <f t="shared" si="193"/>
        <v/>
      </c>
      <c r="L181" s="62" t="str">
        <f t="shared" si="193"/>
        <v/>
      </c>
      <c r="M181" s="62" t="str">
        <f t="shared" si="193"/>
        <v/>
      </c>
      <c r="N181" s="62" t="str">
        <f t="shared" si="193"/>
        <v/>
      </c>
      <c r="O181" s="62" t="str">
        <f t="shared" si="193"/>
        <v/>
      </c>
      <c r="P181" s="63" t="str">
        <f t="shared" si="193"/>
        <v/>
      </c>
      <c r="Q181" s="2"/>
      <c r="R181" s="2"/>
      <c r="S181" s="42"/>
      <c r="T181" s="42" t="str">
        <f t="shared" ca="1" si="194"/>
        <v>Error</v>
      </c>
      <c r="U181" s="42">
        <f t="shared" ca="1" si="195"/>
        <v>0</v>
      </c>
      <c r="V181" s="41" t="e">
        <f t="shared" ca="1" si="196"/>
        <v>#N/A</v>
      </c>
      <c r="W181" s="42" t="e">
        <f t="shared" si="197"/>
        <v>#N/A</v>
      </c>
      <c r="X181" s="42">
        <f t="shared" ca="1" si="198"/>
        <v>8</v>
      </c>
      <c r="Y181" s="35" t="e">
        <f t="shared" si="199"/>
        <v>#N/A</v>
      </c>
      <c r="Z181" s="1" t="str">
        <f t="shared" si="200"/>
        <v/>
      </c>
      <c r="AA181" s="1" t="e">
        <f t="shared" si="201"/>
        <v>#N/A</v>
      </c>
      <c r="AB181" s="1" t="str">
        <f>IF(S176="A","Admin!B31","Admin!C31")</f>
        <v>Admin!B31</v>
      </c>
      <c r="AC181" s="79">
        <f t="shared" si="204"/>
        <v>-6</v>
      </c>
      <c r="AD181" s="2" t="str">
        <f t="shared" si="202"/>
        <v>S175</v>
      </c>
      <c r="AE181" s="2" t="str">
        <f t="shared" si="203"/>
        <v>AA$174:AA$181</v>
      </c>
    </row>
    <row r="182" spans="2:31" ht="12" hidden="1" customHeight="1" x14ac:dyDescent="0.2">
      <c r="B182" s="50"/>
      <c r="C182" s="48"/>
      <c r="D182" s="48"/>
      <c r="E182" s="50"/>
      <c r="F182" s="49" t="s">
        <v>98</v>
      </c>
      <c r="G182" s="49"/>
      <c r="H182" s="49"/>
      <c r="I182" s="51"/>
      <c r="J182" s="51"/>
      <c r="K182" s="51"/>
      <c r="L182" s="51"/>
      <c r="M182" s="51"/>
      <c r="N182" s="51"/>
      <c r="O182" s="51"/>
      <c r="P182" s="51"/>
      <c r="Q182" s="2"/>
      <c r="R182" s="2"/>
      <c r="S182" s="42"/>
      <c r="T182" s="42"/>
      <c r="U182" s="41"/>
      <c r="V182" s="41"/>
      <c r="W182" s="42"/>
      <c r="X182" s="42"/>
      <c r="Y182" s="41"/>
    </row>
    <row r="183" spans="2:31" ht="12" hidden="1" customHeight="1" x14ac:dyDescent="0.2">
      <c r="B183" s="50"/>
      <c r="C183" s="48"/>
      <c r="D183" s="48"/>
      <c r="E183" s="50"/>
      <c r="F183" s="49"/>
      <c r="G183" s="49"/>
      <c r="H183" s="49"/>
      <c r="I183" s="51"/>
      <c r="J183" s="51"/>
      <c r="K183" s="51"/>
      <c r="L183" s="51"/>
      <c r="M183" s="51"/>
      <c r="N183" s="51"/>
      <c r="O183" s="51"/>
      <c r="P183" s="51"/>
      <c r="Q183" s="2"/>
      <c r="R183" s="2"/>
      <c r="S183" s="42"/>
      <c r="T183" s="42"/>
      <c r="U183" s="41"/>
      <c r="V183" s="41"/>
      <c r="W183" s="42"/>
      <c r="X183" s="42"/>
      <c r="Y183" s="41"/>
    </row>
    <row r="184" spans="2:31" s="2" customFormat="1" hidden="1" x14ac:dyDescent="0.2">
      <c r="B184" s="32" t="str">
        <f>S186 &amp; " " &amp; S188 &amp; " string  (" &amp; S$3 &amp;")"</f>
        <v xml:space="preserve">  B string  (Men)</v>
      </c>
      <c r="H184" s="47"/>
      <c r="I184" s="29"/>
    </row>
    <row r="185" spans="2:31" hidden="1" x14ac:dyDescent="0.2">
      <c r="B185" s="315" t="s">
        <v>26</v>
      </c>
      <c r="C185" s="70" t="s">
        <v>23</v>
      </c>
      <c r="D185" s="70" t="s">
        <v>70</v>
      </c>
      <c r="E185" s="316" t="s">
        <v>24</v>
      </c>
      <c r="F185" s="317" t="s">
        <v>27</v>
      </c>
      <c r="G185" s="48"/>
      <c r="H185" s="48"/>
      <c r="I185" s="70" t="str">
        <f t="shared" ref="I185:P185" si="205">I$3</f>
        <v>Bromsgrove &amp; Redditch AC</v>
      </c>
      <c r="J185" s="70" t="str">
        <f t="shared" si="205"/>
        <v>Burton AC</v>
      </c>
      <c r="K185" s="70" t="str">
        <f t="shared" si="205"/>
        <v>Kidderminster &amp; Stourport AC</v>
      </c>
      <c r="L185" s="70" t="str">
        <f t="shared" si="205"/>
        <v>Newport Harriers</v>
      </c>
      <c r="M185" s="70" t="str">
        <f t="shared" si="205"/>
        <v>Royal Sutton Coldfield</v>
      </c>
      <c r="N185" s="70" t="str">
        <f t="shared" si="205"/>
        <v>Solihull &amp; Small Heath AC</v>
      </c>
      <c r="O185" s="70" t="str">
        <f t="shared" si="205"/>
        <v>Stratford on Avon AC</v>
      </c>
      <c r="P185" s="70" t="str">
        <f t="shared" si="205"/>
        <v>Team8</v>
      </c>
      <c r="S185" s="40"/>
      <c r="T185" s="41"/>
      <c r="U185" s="42" t="s">
        <v>81</v>
      </c>
      <c r="V185" s="41"/>
      <c r="W185" s="42"/>
      <c r="X185" s="42" t="s">
        <v>82</v>
      </c>
      <c r="Y185" s="41" t="s">
        <v>83</v>
      </c>
      <c r="Z185" s="1" t="s">
        <v>84</v>
      </c>
    </row>
    <row r="186" spans="2:31" hidden="1" x14ac:dyDescent="0.2">
      <c r="B186" s="222">
        <v>1</v>
      </c>
      <c r="C186" s="223" t="str">
        <f t="shared" ref="C186:C193" ca="1" si="206">IF(ISNA(V186),"",V186)</f>
        <v/>
      </c>
      <c r="D186" s="223" t="str">
        <f t="shared" ref="D186:D193" si="207">IF(ISNA(Y186),"",Y186)</f>
        <v/>
      </c>
      <c r="E186" s="224"/>
      <c r="F186" s="225" t="s">
        <v>98</v>
      </c>
      <c r="G186" s="49"/>
      <c r="H186" s="49"/>
      <c r="I186" s="55" t="str">
        <f t="shared" ref="I186:P193" si="208">IF($Z186=I$3,$T186,"")</f>
        <v/>
      </c>
      <c r="J186" s="56" t="str">
        <f t="shared" si="208"/>
        <v/>
      </c>
      <c r="K186" s="56" t="str">
        <f t="shared" si="208"/>
        <v/>
      </c>
      <c r="L186" s="56" t="str">
        <f t="shared" si="208"/>
        <v/>
      </c>
      <c r="M186" s="56" t="str">
        <f t="shared" si="208"/>
        <v/>
      </c>
      <c r="N186" s="56" t="str">
        <f t="shared" si="208"/>
        <v/>
      </c>
      <c r="O186" s="56" t="str">
        <f t="shared" si="208"/>
        <v/>
      </c>
      <c r="P186" s="57" t="str">
        <f t="shared" si="208"/>
        <v/>
      </c>
      <c r="Q186" s="2"/>
      <c r="R186" s="2"/>
      <c r="S186" s="42" t="s">
        <v>75</v>
      </c>
      <c r="T186" s="42" t="str">
        <f t="shared" ref="T186:T193" ca="1" si="209">IF(X186&gt;1,"Error",U186)</f>
        <v>Error</v>
      </c>
      <c r="U186" s="42">
        <f t="shared" ref="U186:U193" ca="1" si="210">IF(AND(E186&lt;&gt;"",LEFT(F186,1)="d"),0,INDIRECT(AB186))</f>
        <v>8</v>
      </c>
      <c r="V186" s="41" t="e">
        <f t="shared" ref="V186:V193" ca="1" si="211">HLOOKUP(E186,INDIRECT($S$4),INDIRECT(AD186),FALSE)</f>
        <v>#N/A</v>
      </c>
      <c r="W186" s="42" t="e">
        <f t="shared" ref="W186:W193" si="212">CONCATENATE("=",AA186)</f>
        <v>#N/A</v>
      </c>
      <c r="X186" s="42">
        <f t="shared" ref="X186:X193" ca="1" si="213">COUNTIF(INDIRECT(AE186),W186)</f>
        <v>8</v>
      </c>
      <c r="Y186" s="35" t="e">
        <f t="shared" ref="Y186:Y193" si="214">VLOOKUP(E186,TeamID,2,FALSE)</f>
        <v>#N/A</v>
      </c>
      <c r="Z186" s="1" t="str">
        <f t="shared" ref="Z186:Z193" si="215">IF(ISNA(Y186),"",Y186)</f>
        <v/>
      </c>
      <c r="AA186" s="1" t="e">
        <f t="shared" ref="AA186:AA193" si="216">HLOOKUP(E186,$I$24:$X$25, 2, FALSE)</f>
        <v>#N/A</v>
      </c>
      <c r="AB186" s="1" t="str">
        <f>IF(S188="A","Admin!B24","Admin!C24")</f>
        <v>Admin!C24</v>
      </c>
      <c r="AC186" s="79">
        <v>1</v>
      </c>
      <c r="AD186" s="2" t="str">
        <f t="shared" ref="AD186:AD193" si="217">"S" &amp; ROW(AB186)+AC186</f>
        <v>S187</v>
      </c>
      <c r="AE186" s="2" t="str">
        <f t="shared" ref="AE186:AE193" si="218">"AA$"&amp;ROW(AD186)+AC186-1&amp;":AA$"&amp;ROW(AD186)+AC186+6</f>
        <v>AA$186:AA$193</v>
      </c>
    </row>
    <row r="187" spans="2:31" hidden="1" x14ac:dyDescent="0.2">
      <c r="B187" s="34">
        <v>2</v>
      </c>
      <c r="C187" s="67" t="str">
        <f t="shared" ca="1" si="206"/>
        <v/>
      </c>
      <c r="D187" s="67" t="str">
        <f t="shared" si="207"/>
        <v/>
      </c>
      <c r="E187" s="36"/>
      <c r="F187" s="53" t="s">
        <v>98</v>
      </c>
      <c r="G187" s="49"/>
      <c r="H187" s="49"/>
      <c r="I187" s="58" t="str">
        <f t="shared" si="208"/>
        <v/>
      </c>
      <c r="J187" s="59" t="str">
        <f t="shared" si="208"/>
        <v/>
      </c>
      <c r="K187" s="59" t="str">
        <f t="shared" si="208"/>
        <v/>
      </c>
      <c r="L187" s="59" t="str">
        <f t="shared" si="208"/>
        <v/>
      </c>
      <c r="M187" s="59" t="str">
        <f t="shared" si="208"/>
        <v/>
      </c>
      <c r="N187" s="59" t="str">
        <f t="shared" si="208"/>
        <v/>
      </c>
      <c r="O187" s="59" t="str">
        <f t="shared" si="208"/>
        <v/>
      </c>
      <c r="P187" s="60" t="str">
        <f t="shared" si="208"/>
        <v/>
      </c>
      <c r="Q187" s="2"/>
      <c r="R187" s="2"/>
      <c r="S187" s="42">
        <f>S185-$S$7</f>
        <v>-32</v>
      </c>
      <c r="T187" s="42" t="str">
        <f t="shared" ca="1" si="209"/>
        <v>Error</v>
      </c>
      <c r="U187" s="42">
        <f t="shared" ca="1" si="210"/>
        <v>6</v>
      </c>
      <c r="V187" s="41" t="e">
        <f t="shared" ca="1" si="211"/>
        <v>#N/A</v>
      </c>
      <c r="W187" s="42" t="e">
        <f t="shared" si="212"/>
        <v>#N/A</v>
      </c>
      <c r="X187" s="42">
        <f t="shared" ca="1" si="213"/>
        <v>8</v>
      </c>
      <c r="Y187" s="35" t="e">
        <f t="shared" si="214"/>
        <v>#N/A</v>
      </c>
      <c r="Z187" s="1" t="str">
        <f t="shared" si="215"/>
        <v/>
      </c>
      <c r="AA187" s="1" t="e">
        <f t="shared" si="216"/>
        <v>#N/A</v>
      </c>
      <c r="AB187" s="1" t="str">
        <f>IF(S188="A","Admin!B25","Admin!C25")</f>
        <v>Admin!C25</v>
      </c>
      <c r="AC187" s="79">
        <f t="shared" ref="AC187:AC193" si="219">AC186-1</f>
        <v>0</v>
      </c>
      <c r="AD187" s="2" t="str">
        <f t="shared" si="217"/>
        <v>S187</v>
      </c>
      <c r="AE187" s="2" t="str">
        <f t="shared" si="218"/>
        <v>AA$186:AA$193</v>
      </c>
    </row>
    <row r="188" spans="2:31" hidden="1" x14ac:dyDescent="0.2">
      <c r="B188" s="34">
        <v>3</v>
      </c>
      <c r="C188" s="67" t="str">
        <f t="shared" ca="1" si="206"/>
        <v/>
      </c>
      <c r="D188" s="67" t="str">
        <f t="shared" si="207"/>
        <v/>
      </c>
      <c r="E188" s="36"/>
      <c r="F188" s="53" t="s">
        <v>98</v>
      </c>
      <c r="G188" s="49"/>
      <c r="H188" s="49"/>
      <c r="I188" s="58" t="str">
        <f t="shared" si="208"/>
        <v/>
      </c>
      <c r="J188" s="59" t="str">
        <f t="shared" si="208"/>
        <v/>
      </c>
      <c r="K188" s="59" t="str">
        <f t="shared" si="208"/>
        <v/>
      </c>
      <c r="L188" s="59" t="str">
        <f t="shared" si="208"/>
        <v/>
      </c>
      <c r="M188" s="59" t="str">
        <f t="shared" si="208"/>
        <v/>
      </c>
      <c r="N188" s="59" t="str">
        <f t="shared" si="208"/>
        <v/>
      </c>
      <c r="O188" s="59" t="str">
        <f t="shared" si="208"/>
        <v/>
      </c>
      <c r="P188" s="60" t="str">
        <f t="shared" si="208"/>
        <v/>
      </c>
      <c r="Q188" s="2"/>
      <c r="R188" s="2"/>
      <c r="S188" s="81" t="s">
        <v>45</v>
      </c>
      <c r="T188" s="42" t="str">
        <f t="shared" ca="1" si="209"/>
        <v>Error</v>
      </c>
      <c r="U188" s="42">
        <f t="shared" ca="1" si="210"/>
        <v>5</v>
      </c>
      <c r="V188" s="41" t="e">
        <f t="shared" ca="1" si="211"/>
        <v>#N/A</v>
      </c>
      <c r="W188" s="42" t="e">
        <f t="shared" si="212"/>
        <v>#N/A</v>
      </c>
      <c r="X188" s="42">
        <f t="shared" ca="1" si="213"/>
        <v>8</v>
      </c>
      <c r="Y188" s="35" t="e">
        <f t="shared" si="214"/>
        <v>#N/A</v>
      </c>
      <c r="Z188" s="1" t="str">
        <f t="shared" si="215"/>
        <v/>
      </c>
      <c r="AA188" s="1" t="e">
        <f t="shared" si="216"/>
        <v>#N/A</v>
      </c>
      <c r="AB188" s="1" t="str">
        <f>IF(S188="A","Admin!B26","Admin!C26")</f>
        <v>Admin!C26</v>
      </c>
      <c r="AC188" s="79">
        <f t="shared" si="219"/>
        <v>-1</v>
      </c>
      <c r="AD188" s="2" t="str">
        <f t="shared" si="217"/>
        <v>S187</v>
      </c>
      <c r="AE188" s="2" t="str">
        <f t="shared" si="218"/>
        <v>AA$186:AA$193</v>
      </c>
    </row>
    <row r="189" spans="2:31" hidden="1" x14ac:dyDescent="0.2">
      <c r="B189" s="34">
        <v>4</v>
      </c>
      <c r="C189" s="67" t="str">
        <f t="shared" ca="1" si="206"/>
        <v/>
      </c>
      <c r="D189" s="67" t="str">
        <f t="shared" si="207"/>
        <v/>
      </c>
      <c r="E189" s="36"/>
      <c r="F189" s="53" t="s">
        <v>98</v>
      </c>
      <c r="G189" s="49"/>
      <c r="H189" s="49"/>
      <c r="I189" s="58" t="str">
        <f t="shared" si="208"/>
        <v/>
      </c>
      <c r="J189" s="59" t="str">
        <f t="shared" si="208"/>
        <v/>
      </c>
      <c r="K189" s="59" t="str">
        <f t="shared" si="208"/>
        <v/>
      </c>
      <c r="L189" s="59" t="str">
        <f t="shared" si="208"/>
        <v/>
      </c>
      <c r="M189" s="59" t="str">
        <f t="shared" si="208"/>
        <v/>
      </c>
      <c r="N189" s="59" t="str">
        <f t="shared" si="208"/>
        <v/>
      </c>
      <c r="O189" s="59" t="str">
        <f t="shared" si="208"/>
        <v/>
      </c>
      <c r="P189" s="60" t="str">
        <f t="shared" si="208"/>
        <v/>
      </c>
      <c r="Q189" s="2"/>
      <c r="R189" s="2"/>
      <c r="S189" s="80" t="s">
        <v>85</v>
      </c>
      <c r="T189" s="42" t="str">
        <f t="shared" ca="1" si="209"/>
        <v>Error</v>
      </c>
      <c r="U189" s="42">
        <f t="shared" ca="1" si="210"/>
        <v>4</v>
      </c>
      <c r="V189" s="41" t="e">
        <f t="shared" ca="1" si="211"/>
        <v>#N/A</v>
      </c>
      <c r="W189" s="42" t="e">
        <f t="shared" si="212"/>
        <v>#N/A</v>
      </c>
      <c r="X189" s="42">
        <f t="shared" ca="1" si="213"/>
        <v>8</v>
      </c>
      <c r="Y189" s="35" t="e">
        <f t="shared" si="214"/>
        <v>#N/A</v>
      </c>
      <c r="Z189" s="1" t="str">
        <f t="shared" si="215"/>
        <v/>
      </c>
      <c r="AA189" s="1" t="e">
        <f t="shared" si="216"/>
        <v>#N/A</v>
      </c>
      <c r="AB189" s="1" t="str">
        <f>IF(S188="A","Admin!B27","Admin!C27")</f>
        <v>Admin!C27</v>
      </c>
      <c r="AC189" s="79">
        <f t="shared" si="219"/>
        <v>-2</v>
      </c>
      <c r="AD189" s="2" t="str">
        <f t="shared" si="217"/>
        <v>S187</v>
      </c>
      <c r="AE189" s="2" t="str">
        <f t="shared" si="218"/>
        <v>AA$186:AA$193</v>
      </c>
    </row>
    <row r="190" spans="2:31" hidden="1" x14ac:dyDescent="0.2">
      <c r="B190" s="34">
        <v>5</v>
      </c>
      <c r="C190" s="67" t="str">
        <f t="shared" ca="1" si="206"/>
        <v/>
      </c>
      <c r="D190" s="67" t="str">
        <f t="shared" si="207"/>
        <v/>
      </c>
      <c r="E190" s="36"/>
      <c r="F190" s="53" t="s">
        <v>98</v>
      </c>
      <c r="G190" s="49"/>
      <c r="H190" s="49"/>
      <c r="I190" s="58" t="str">
        <f t="shared" si="208"/>
        <v/>
      </c>
      <c r="J190" s="59" t="str">
        <f t="shared" si="208"/>
        <v/>
      </c>
      <c r="K190" s="59" t="str">
        <f t="shared" si="208"/>
        <v/>
      </c>
      <c r="L190" s="59" t="str">
        <f t="shared" si="208"/>
        <v/>
      </c>
      <c r="M190" s="59" t="str">
        <f t="shared" si="208"/>
        <v/>
      </c>
      <c r="N190" s="59" t="str">
        <f t="shared" si="208"/>
        <v/>
      </c>
      <c r="O190" s="59" t="str">
        <f t="shared" si="208"/>
        <v/>
      </c>
      <c r="P190" s="60" t="str">
        <f t="shared" si="208"/>
        <v/>
      </c>
      <c r="Q190" s="2"/>
      <c r="R190" s="2"/>
      <c r="S190" s="42"/>
      <c r="T190" s="42" t="str">
        <f t="shared" ca="1" si="209"/>
        <v>Error</v>
      </c>
      <c r="U190" s="42">
        <f t="shared" ca="1" si="210"/>
        <v>3</v>
      </c>
      <c r="V190" s="41" t="e">
        <f t="shared" ca="1" si="211"/>
        <v>#N/A</v>
      </c>
      <c r="W190" s="42" t="e">
        <f t="shared" si="212"/>
        <v>#N/A</v>
      </c>
      <c r="X190" s="42">
        <f t="shared" ca="1" si="213"/>
        <v>8</v>
      </c>
      <c r="Y190" s="35" t="e">
        <f t="shared" si="214"/>
        <v>#N/A</v>
      </c>
      <c r="Z190" s="1" t="str">
        <f t="shared" si="215"/>
        <v/>
      </c>
      <c r="AA190" s="1" t="e">
        <f t="shared" si="216"/>
        <v>#N/A</v>
      </c>
      <c r="AB190" s="1" t="str">
        <f>IF(S188="A","Admin!B28","Admin!C28")</f>
        <v>Admin!C28</v>
      </c>
      <c r="AC190" s="79">
        <f t="shared" si="219"/>
        <v>-3</v>
      </c>
      <c r="AD190" s="2" t="str">
        <f t="shared" si="217"/>
        <v>S187</v>
      </c>
      <c r="AE190" s="2" t="str">
        <f t="shared" si="218"/>
        <v>AA$186:AA$193</v>
      </c>
    </row>
    <row r="191" spans="2:31" hidden="1" x14ac:dyDescent="0.2">
      <c r="B191" s="34">
        <v>6</v>
      </c>
      <c r="C191" s="67" t="str">
        <f t="shared" ca="1" si="206"/>
        <v/>
      </c>
      <c r="D191" s="67" t="str">
        <f t="shared" si="207"/>
        <v/>
      </c>
      <c r="E191" s="36"/>
      <c r="F191" s="53" t="s">
        <v>98</v>
      </c>
      <c r="G191" s="49"/>
      <c r="H191" s="49"/>
      <c r="I191" s="58" t="str">
        <f t="shared" si="208"/>
        <v/>
      </c>
      <c r="J191" s="59" t="str">
        <f t="shared" si="208"/>
        <v/>
      </c>
      <c r="K191" s="59" t="str">
        <f t="shared" si="208"/>
        <v/>
      </c>
      <c r="L191" s="59" t="str">
        <f t="shared" si="208"/>
        <v/>
      </c>
      <c r="M191" s="59" t="str">
        <f t="shared" si="208"/>
        <v/>
      </c>
      <c r="N191" s="59" t="str">
        <f t="shared" si="208"/>
        <v/>
      </c>
      <c r="O191" s="59" t="str">
        <f t="shared" si="208"/>
        <v/>
      </c>
      <c r="P191" s="60" t="str">
        <f t="shared" si="208"/>
        <v/>
      </c>
      <c r="Q191" s="2"/>
      <c r="R191" s="2"/>
      <c r="S191" s="42"/>
      <c r="T191" s="42" t="str">
        <f t="shared" ca="1" si="209"/>
        <v>Error</v>
      </c>
      <c r="U191" s="42">
        <f t="shared" ca="1" si="210"/>
        <v>2</v>
      </c>
      <c r="V191" s="41" t="e">
        <f t="shared" ca="1" si="211"/>
        <v>#N/A</v>
      </c>
      <c r="W191" s="42" t="e">
        <f t="shared" si="212"/>
        <v>#N/A</v>
      </c>
      <c r="X191" s="42">
        <f t="shared" ca="1" si="213"/>
        <v>8</v>
      </c>
      <c r="Y191" s="35" t="e">
        <f t="shared" si="214"/>
        <v>#N/A</v>
      </c>
      <c r="Z191" s="1" t="str">
        <f t="shared" si="215"/>
        <v/>
      </c>
      <c r="AA191" s="1" t="e">
        <f t="shared" si="216"/>
        <v>#N/A</v>
      </c>
      <c r="AB191" s="1" t="str">
        <f>IF(S188="A","Admin!B29","Admin!C29")</f>
        <v>Admin!C29</v>
      </c>
      <c r="AC191" s="79">
        <f t="shared" si="219"/>
        <v>-4</v>
      </c>
      <c r="AD191" s="2" t="str">
        <f t="shared" si="217"/>
        <v>S187</v>
      </c>
      <c r="AE191" s="2" t="str">
        <f t="shared" si="218"/>
        <v>AA$186:AA$193</v>
      </c>
    </row>
    <row r="192" spans="2:31" hidden="1" x14ac:dyDescent="0.2">
      <c r="B192" s="34">
        <v>7</v>
      </c>
      <c r="C192" s="67" t="str">
        <f t="shared" ca="1" si="206"/>
        <v/>
      </c>
      <c r="D192" s="67" t="str">
        <f t="shared" si="207"/>
        <v/>
      </c>
      <c r="E192" s="36"/>
      <c r="F192" s="53" t="s">
        <v>98</v>
      </c>
      <c r="G192" s="49"/>
      <c r="H192" s="49"/>
      <c r="I192" s="58" t="str">
        <f t="shared" si="208"/>
        <v/>
      </c>
      <c r="J192" s="59" t="str">
        <f t="shared" si="208"/>
        <v/>
      </c>
      <c r="K192" s="59" t="str">
        <f t="shared" si="208"/>
        <v/>
      </c>
      <c r="L192" s="59" t="str">
        <f t="shared" si="208"/>
        <v/>
      </c>
      <c r="M192" s="59" t="str">
        <f t="shared" si="208"/>
        <v/>
      </c>
      <c r="N192" s="59" t="str">
        <f t="shared" si="208"/>
        <v/>
      </c>
      <c r="O192" s="59" t="str">
        <f t="shared" si="208"/>
        <v/>
      </c>
      <c r="P192" s="60" t="str">
        <f t="shared" si="208"/>
        <v/>
      </c>
      <c r="Q192" s="2"/>
      <c r="R192" s="2"/>
      <c r="S192" s="42"/>
      <c r="T192" s="42" t="str">
        <f t="shared" ca="1" si="209"/>
        <v>Error</v>
      </c>
      <c r="U192" s="42">
        <f t="shared" ca="1" si="210"/>
        <v>1</v>
      </c>
      <c r="V192" s="41" t="e">
        <f t="shared" ca="1" si="211"/>
        <v>#N/A</v>
      </c>
      <c r="W192" s="42" t="e">
        <f t="shared" si="212"/>
        <v>#N/A</v>
      </c>
      <c r="X192" s="42">
        <f t="shared" ca="1" si="213"/>
        <v>8</v>
      </c>
      <c r="Y192" s="35" t="e">
        <f t="shared" si="214"/>
        <v>#N/A</v>
      </c>
      <c r="Z192" s="1" t="str">
        <f t="shared" si="215"/>
        <v/>
      </c>
      <c r="AA192" s="1" t="e">
        <f t="shared" si="216"/>
        <v>#N/A</v>
      </c>
      <c r="AB192" s="1" t="str">
        <f>IF(S188="A","Admin!B30","Admin!C30")</f>
        <v>Admin!C30</v>
      </c>
      <c r="AC192" s="79">
        <f t="shared" si="219"/>
        <v>-5</v>
      </c>
      <c r="AD192" s="2" t="str">
        <f t="shared" si="217"/>
        <v>S187</v>
      </c>
      <c r="AE192" s="2" t="str">
        <f t="shared" si="218"/>
        <v>AA$186:AA$193</v>
      </c>
    </row>
    <row r="193" spans="2:31" hidden="1" x14ac:dyDescent="0.2">
      <c r="B193" s="37">
        <v>8</v>
      </c>
      <c r="C193" s="68" t="str">
        <f t="shared" ca="1" si="206"/>
        <v/>
      </c>
      <c r="D193" s="68" t="str">
        <f t="shared" si="207"/>
        <v/>
      </c>
      <c r="E193" s="38"/>
      <c r="F193" s="54" t="s">
        <v>98</v>
      </c>
      <c r="G193" s="49"/>
      <c r="H193" s="49"/>
      <c r="I193" s="61" t="str">
        <f t="shared" si="208"/>
        <v/>
      </c>
      <c r="J193" s="62" t="str">
        <f t="shared" si="208"/>
        <v/>
      </c>
      <c r="K193" s="62" t="str">
        <f t="shared" si="208"/>
        <v/>
      </c>
      <c r="L193" s="62" t="str">
        <f t="shared" si="208"/>
        <v/>
      </c>
      <c r="M193" s="62" t="str">
        <f t="shared" si="208"/>
        <v/>
      </c>
      <c r="N193" s="62" t="str">
        <f t="shared" si="208"/>
        <v/>
      </c>
      <c r="O193" s="62" t="str">
        <f t="shared" si="208"/>
        <v/>
      </c>
      <c r="P193" s="63" t="str">
        <f t="shared" si="208"/>
        <v/>
      </c>
      <c r="Q193" s="2"/>
      <c r="R193" s="2"/>
      <c r="S193" s="42"/>
      <c r="T193" s="42" t="str">
        <f t="shared" ca="1" si="209"/>
        <v>Error</v>
      </c>
      <c r="U193" s="42">
        <f t="shared" ca="1" si="210"/>
        <v>0</v>
      </c>
      <c r="V193" s="41" t="e">
        <f t="shared" ca="1" si="211"/>
        <v>#N/A</v>
      </c>
      <c r="W193" s="42" t="e">
        <f t="shared" si="212"/>
        <v>#N/A</v>
      </c>
      <c r="X193" s="42">
        <f t="shared" ca="1" si="213"/>
        <v>8</v>
      </c>
      <c r="Y193" s="35" t="e">
        <f t="shared" si="214"/>
        <v>#N/A</v>
      </c>
      <c r="Z193" s="1" t="str">
        <f t="shared" si="215"/>
        <v/>
      </c>
      <c r="AA193" s="1" t="e">
        <f t="shared" si="216"/>
        <v>#N/A</v>
      </c>
      <c r="AB193" s="1" t="str">
        <f>IF(S188="A","Admin!B31","Admin!C31")</f>
        <v>Admin!C31</v>
      </c>
      <c r="AC193" s="79">
        <f t="shared" si="219"/>
        <v>-6</v>
      </c>
      <c r="AD193" s="2" t="str">
        <f t="shared" si="217"/>
        <v>S187</v>
      </c>
      <c r="AE193" s="2" t="str">
        <f t="shared" si="218"/>
        <v>AA$186:AA$193</v>
      </c>
    </row>
    <row r="194" spans="2:31" hidden="1" x14ac:dyDescent="0.2"/>
    <row r="195" spans="2:31" hidden="1" x14ac:dyDescent="0.2"/>
    <row r="196" spans="2:31" s="2" customFormat="1" hidden="1" x14ac:dyDescent="0.2">
      <c r="B196" s="32" t="str">
        <f>S198 &amp; " " &amp; S200 &amp; " string  (" &amp; S$3 &amp;")"</f>
        <v xml:space="preserve">  A string  (Men)</v>
      </c>
      <c r="H196" s="47"/>
      <c r="I196" s="29"/>
    </row>
    <row r="197" spans="2:31" hidden="1" x14ac:dyDescent="0.2">
      <c r="B197" s="315" t="s">
        <v>26</v>
      </c>
      <c r="C197" s="70" t="s">
        <v>23</v>
      </c>
      <c r="D197" s="70" t="s">
        <v>70</v>
      </c>
      <c r="E197" s="316" t="s">
        <v>24</v>
      </c>
      <c r="F197" s="317" t="s">
        <v>27</v>
      </c>
      <c r="G197" s="48"/>
      <c r="H197" s="48"/>
      <c r="I197" s="70" t="str">
        <f t="shared" ref="I197:P197" si="220">I$3</f>
        <v>Bromsgrove &amp; Redditch AC</v>
      </c>
      <c r="J197" s="70" t="str">
        <f t="shared" si="220"/>
        <v>Burton AC</v>
      </c>
      <c r="K197" s="70" t="str">
        <f t="shared" si="220"/>
        <v>Kidderminster &amp; Stourport AC</v>
      </c>
      <c r="L197" s="70" t="str">
        <f t="shared" si="220"/>
        <v>Newport Harriers</v>
      </c>
      <c r="M197" s="70" t="str">
        <f t="shared" si="220"/>
        <v>Royal Sutton Coldfield</v>
      </c>
      <c r="N197" s="70" t="str">
        <f t="shared" si="220"/>
        <v>Solihull &amp; Small Heath AC</v>
      </c>
      <c r="O197" s="70" t="str">
        <f t="shared" si="220"/>
        <v>Stratford on Avon AC</v>
      </c>
      <c r="P197" s="70" t="str">
        <f t="shared" si="220"/>
        <v>Team8</v>
      </c>
      <c r="S197" s="40"/>
      <c r="T197" s="41"/>
      <c r="U197" s="42" t="s">
        <v>81</v>
      </c>
      <c r="V197" s="41"/>
      <c r="W197" s="42"/>
      <c r="X197" s="42" t="s">
        <v>82</v>
      </c>
      <c r="Y197" s="41" t="s">
        <v>83</v>
      </c>
      <c r="Z197" s="1" t="s">
        <v>84</v>
      </c>
    </row>
    <row r="198" spans="2:31" hidden="1" x14ac:dyDescent="0.2">
      <c r="B198" s="222">
        <v>1</v>
      </c>
      <c r="C198" s="223" t="str">
        <f t="shared" ref="C198:C205" ca="1" si="221">IF(ISNA(V198),"",V198)</f>
        <v/>
      </c>
      <c r="D198" s="223" t="str">
        <f t="shared" ref="D198:D205" si="222">IF(ISNA(Y198),"",Y198)</f>
        <v/>
      </c>
      <c r="E198" s="224"/>
      <c r="F198" s="225" t="s">
        <v>98</v>
      </c>
      <c r="G198" s="49"/>
      <c r="H198" s="49"/>
      <c r="I198" s="55" t="str">
        <f t="shared" ref="I198:P205" si="223">IF($Z198=I$3,$T198,"")</f>
        <v/>
      </c>
      <c r="J198" s="56" t="str">
        <f t="shared" si="223"/>
        <v/>
      </c>
      <c r="K198" s="56" t="str">
        <f t="shared" si="223"/>
        <v/>
      </c>
      <c r="L198" s="56" t="str">
        <f t="shared" si="223"/>
        <v/>
      </c>
      <c r="M198" s="56" t="str">
        <f t="shared" si="223"/>
        <v/>
      </c>
      <c r="N198" s="56" t="str">
        <f t="shared" si="223"/>
        <v/>
      </c>
      <c r="O198" s="56" t="str">
        <f t="shared" si="223"/>
        <v/>
      </c>
      <c r="P198" s="57" t="str">
        <f t="shared" si="223"/>
        <v/>
      </c>
      <c r="Q198" s="2"/>
      <c r="R198" s="2"/>
      <c r="S198" s="42" t="s">
        <v>75</v>
      </c>
      <c r="T198" s="42" t="str">
        <f t="shared" ref="T198:T205" ca="1" si="224">IF(X198&gt;1,"Error",U198)</f>
        <v>Error</v>
      </c>
      <c r="U198" s="42">
        <f t="shared" ref="U198:U205" ca="1" si="225">IF(AND(E198&lt;&gt;"",LEFT(F198,1)="d"),0,INDIRECT(AB198))</f>
        <v>10</v>
      </c>
      <c r="V198" s="41" t="e">
        <f t="shared" ref="V198:V205" ca="1" si="226">HLOOKUP(E198,INDIRECT($S$4),INDIRECT(AD198),FALSE)</f>
        <v>#N/A</v>
      </c>
      <c r="W198" s="42" t="e">
        <f t="shared" ref="W198:W205" si="227">CONCATENATE("=",AA198)</f>
        <v>#N/A</v>
      </c>
      <c r="X198" s="42">
        <f t="shared" ref="X198:X205" ca="1" si="228">COUNTIF(INDIRECT(AE198),W198)</f>
        <v>8</v>
      </c>
      <c r="Y198" s="35" t="e">
        <f t="shared" ref="Y198:Y205" si="229">VLOOKUP(E198,TeamID,2,FALSE)</f>
        <v>#N/A</v>
      </c>
      <c r="Z198" s="1" t="str">
        <f t="shared" ref="Z198:Z205" si="230">IF(ISNA(Y198),"",Y198)</f>
        <v/>
      </c>
      <c r="AA198" s="1" t="e">
        <f t="shared" ref="AA198:AA205" si="231">HLOOKUP(E198,$I$24:$X$25, 2, FALSE)</f>
        <v>#N/A</v>
      </c>
      <c r="AB198" s="1" t="str">
        <f>IF(S200="A","Admin!B24","Admin!C24")</f>
        <v>Admin!B24</v>
      </c>
      <c r="AC198" s="79">
        <v>1</v>
      </c>
      <c r="AD198" s="2" t="str">
        <f t="shared" ref="AD198:AD205" si="232">"S" &amp; ROW(AB198)+AC198</f>
        <v>S199</v>
      </c>
      <c r="AE198" s="2" t="str">
        <f t="shared" ref="AE198:AE205" si="233">"AA$"&amp;ROW(AD198)+AC198-1&amp;":AA$"&amp;ROW(AD198)+AC198+6</f>
        <v>AA$198:AA$205</v>
      </c>
    </row>
    <row r="199" spans="2:31" hidden="1" x14ac:dyDescent="0.2">
      <c r="B199" s="34">
        <v>2</v>
      </c>
      <c r="C199" s="67" t="str">
        <f t="shared" ca="1" si="221"/>
        <v/>
      </c>
      <c r="D199" s="67" t="str">
        <f t="shared" si="222"/>
        <v/>
      </c>
      <c r="E199" s="36"/>
      <c r="F199" s="53" t="s">
        <v>98</v>
      </c>
      <c r="G199" s="49"/>
      <c r="H199" s="49"/>
      <c r="I199" s="58" t="str">
        <f t="shared" si="223"/>
        <v/>
      </c>
      <c r="J199" s="59" t="str">
        <f t="shared" si="223"/>
        <v/>
      </c>
      <c r="K199" s="59" t="str">
        <f t="shared" si="223"/>
        <v/>
      </c>
      <c r="L199" s="59" t="str">
        <f t="shared" si="223"/>
        <v/>
      </c>
      <c r="M199" s="59" t="str">
        <f t="shared" si="223"/>
        <v/>
      </c>
      <c r="N199" s="59" t="str">
        <f t="shared" si="223"/>
        <v/>
      </c>
      <c r="O199" s="59" t="str">
        <f t="shared" si="223"/>
        <v/>
      </c>
      <c r="P199" s="60" t="str">
        <f t="shared" si="223"/>
        <v/>
      </c>
      <c r="Q199" s="2"/>
      <c r="R199" s="2"/>
      <c r="S199" s="42">
        <f>S197-$S$7</f>
        <v>-32</v>
      </c>
      <c r="T199" s="42" t="str">
        <f t="shared" ca="1" si="224"/>
        <v>Error</v>
      </c>
      <c r="U199" s="42">
        <f t="shared" ca="1" si="225"/>
        <v>8</v>
      </c>
      <c r="V199" s="41" t="e">
        <f t="shared" ca="1" si="226"/>
        <v>#N/A</v>
      </c>
      <c r="W199" s="42" t="e">
        <f t="shared" si="227"/>
        <v>#N/A</v>
      </c>
      <c r="X199" s="42">
        <f t="shared" ca="1" si="228"/>
        <v>8</v>
      </c>
      <c r="Y199" s="35" t="e">
        <f t="shared" si="229"/>
        <v>#N/A</v>
      </c>
      <c r="Z199" s="1" t="str">
        <f t="shared" si="230"/>
        <v/>
      </c>
      <c r="AA199" s="1" t="e">
        <f t="shared" si="231"/>
        <v>#N/A</v>
      </c>
      <c r="AB199" s="1" t="str">
        <f>IF(S200="A","Admin!B25","Admin!C25")</f>
        <v>Admin!B25</v>
      </c>
      <c r="AC199" s="79">
        <f t="shared" ref="AC199:AC205" si="234">AC198-1</f>
        <v>0</v>
      </c>
      <c r="AD199" s="2" t="str">
        <f t="shared" si="232"/>
        <v>S199</v>
      </c>
      <c r="AE199" s="2" t="str">
        <f t="shared" si="233"/>
        <v>AA$198:AA$205</v>
      </c>
    </row>
    <row r="200" spans="2:31" hidden="1" x14ac:dyDescent="0.2">
      <c r="B200" s="34">
        <v>3</v>
      </c>
      <c r="C200" s="67" t="str">
        <f t="shared" ca="1" si="221"/>
        <v/>
      </c>
      <c r="D200" s="67" t="str">
        <f t="shared" si="222"/>
        <v/>
      </c>
      <c r="E200" s="36"/>
      <c r="F200" s="53" t="s">
        <v>98</v>
      </c>
      <c r="G200" s="49"/>
      <c r="H200" s="49"/>
      <c r="I200" s="58" t="str">
        <f t="shared" si="223"/>
        <v/>
      </c>
      <c r="J200" s="59" t="str">
        <f t="shared" si="223"/>
        <v/>
      </c>
      <c r="K200" s="59" t="str">
        <f t="shared" si="223"/>
        <v/>
      </c>
      <c r="L200" s="59" t="str">
        <f t="shared" si="223"/>
        <v/>
      </c>
      <c r="M200" s="59" t="str">
        <f t="shared" si="223"/>
        <v/>
      </c>
      <c r="N200" s="59" t="str">
        <f t="shared" si="223"/>
        <v/>
      </c>
      <c r="O200" s="59" t="str">
        <f t="shared" si="223"/>
        <v/>
      </c>
      <c r="P200" s="60" t="str">
        <f t="shared" si="223"/>
        <v/>
      </c>
      <c r="Q200" s="2"/>
      <c r="R200" s="2"/>
      <c r="S200" s="81" t="s">
        <v>44</v>
      </c>
      <c r="T200" s="42" t="str">
        <f t="shared" ca="1" si="224"/>
        <v>Error</v>
      </c>
      <c r="U200" s="42">
        <f t="shared" ca="1" si="225"/>
        <v>7</v>
      </c>
      <c r="V200" s="41" t="e">
        <f t="shared" ca="1" si="226"/>
        <v>#N/A</v>
      </c>
      <c r="W200" s="42" t="e">
        <f t="shared" si="227"/>
        <v>#N/A</v>
      </c>
      <c r="X200" s="42">
        <f t="shared" ca="1" si="228"/>
        <v>8</v>
      </c>
      <c r="Y200" s="35" t="e">
        <f t="shared" si="229"/>
        <v>#N/A</v>
      </c>
      <c r="Z200" s="1" t="str">
        <f t="shared" si="230"/>
        <v/>
      </c>
      <c r="AA200" s="1" t="e">
        <f t="shared" si="231"/>
        <v>#N/A</v>
      </c>
      <c r="AB200" s="1" t="str">
        <f>IF(S200="A","Admin!B26","Admin!C26")</f>
        <v>Admin!B26</v>
      </c>
      <c r="AC200" s="79">
        <f t="shared" si="234"/>
        <v>-1</v>
      </c>
      <c r="AD200" s="2" t="str">
        <f t="shared" si="232"/>
        <v>S199</v>
      </c>
      <c r="AE200" s="2" t="str">
        <f t="shared" si="233"/>
        <v>AA$198:AA$205</v>
      </c>
    </row>
    <row r="201" spans="2:31" hidden="1" x14ac:dyDescent="0.2">
      <c r="B201" s="34">
        <v>4</v>
      </c>
      <c r="C201" s="67" t="str">
        <f t="shared" ca="1" si="221"/>
        <v/>
      </c>
      <c r="D201" s="67" t="str">
        <f t="shared" si="222"/>
        <v/>
      </c>
      <c r="E201" s="36"/>
      <c r="F201" s="53" t="s">
        <v>98</v>
      </c>
      <c r="G201" s="49"/>
      <c r="H201" s="49"/>
      <c r="I201" s="58" t="str">
        <f t="shared" si="223"/>
        <v/>
      </c>
      <c r="J201" s="59" t="str">
        <f t="shared" si="223"/>
        <v/>
      </c>
      <c r="K201" s="59" t="str">
        <f t="shared" si="223"/>
        <v/>
      </c>
      <c r="L201" s="59" t="str">
        <f t="shared" si="223"/>
        <v/>
      </c>
      <c r="M201" s="59" t="str">
        <f t="shared" si="223"/>
        <v/>
      </c>
      <c r="N201" s="59" t="str">
        <f t="shared" si="223"/>
        <v/>
      </c>
      <c r="O201" s="59" t="str">
        <f t="shared" si="223"/>
        <v/>
      </c>
      <c r="P201" s="60" t="str">
        <f t="shared" si="223"/>
        <v/>
      </c>
      <c r="Q201" s="2"/>
      <c r="R201" s="2"/>
      <c r="S201" s="80" t="s">
        <v>85</v>
      </c>
      <c r="T201" s="42" t="str">
        <f t="shared" ca="1" si="224"/>
        <v>Error</v>
      </c>
      <c r="U201" s="42">
        <f t="shared" ca="1" si="225"/>
        <v>6</v>
      </c>
      <c r="V201" s="41" t="e">
        <f t="shared" ca="1" si="226"/>
        <v>#N/A</v>
      </c>
      <c r="W201" s="42" t="e">
        <f t="shared" si="227"/>
        <v>#N/A</v>
      </c>
      <c r="X201" s="42">
        <f t="shared" ca="1" si="228"/>
        <v>8</v>
      </c>
      <c r="Y201" s="35" t="e">
        <f t="shared" si="229"/>
        <v>#N/A</v>
      </c>
      <c r="Z201" s="1" t="str">
        <f t="shared" si="230"/>
        <v/>
      </c>
      <c r="AA201" s="1" t="e">
        <f t="shared" si="231"/>
        <v>#N/A</v>
      </c>
      <c r="AB201" s="1" t="str">
        <f>IF(S200="A","Admin!B27","Admin!C27")</f>
        <v>Admin!B27</v>
      </c>
      <c r="AC201" s="79">
        <f t="shared" si="234"/>
        <v>-2</v>
      </c>
      <c r="AD201" s="2" t="str">
        <f t="shared" si="232"/>
        <v>S199</v>
      </c>
      <c r="AE201" s="2" t="str">
        <f t="shared" si="233"/>
        <v>AA$198:AA$205</v>
      </c>
    </row>
    <row r="202" spans="2:31" hidden="1" x14ac:dyDescent="0.2">
      <c r="B202" s="34">
        <v>5</v>
      </c>
      <c r="C202" s="67" t="str">
        <f t="shared" ca="1" si="221"/>
        <v/>
      </c>
      <c r="D202" s="67" t="str">
        <f t="shared" si="222"/>
        <v/>
      </c>
      <c r="E202" s="36"/>
      <c r="F202" s="53" t="s">
        <v>98</v>
      </c>
      <c r="G202" s="49"/>
      <c r="H202" s="49"/>
      <c r="I202" s="58" t="str">
        <f t="shared" si="223"/>
        <v/>
      </c>
      <c r="J202" s="59" t="str">
        <f t="shared" si="223"/>
        <v/>
      </c>
      <c r="K202" s="59" t="str">
        <f t="shared" si="223"/>
        <v/>
      </c>
      <c r="L202" s="59" t="str">
        <f t="shared" si="223"/>
        <v/>
      </c>
      <c r="M202" s="59" t="str">
        <f t="shared" si="223"/>
        <v/>
      </c>
      <c r="N202" s="59" t="str">
        <f t="shared" si="223"/>
        <v/>
      </c>
      <c r="O202" s="59" t="str">
        <f t="shared" si="223"/>
        <v/>
      </c>
      <c r="P202" s="60" t="str">
        <f t="shared" si="223"/>
        <v/>
      </c>
      <c r="Q202" s="2"/>
      <c r="R202" s="2"/>
      <c r="S202" s="42"/>
      <c r="T202" s="42" t="str">
        <f t="shared" ca="1" si="224"/>
        <v>Error</v>
      </c>
      <c r="U202" s="42">
        <f t="shared" ca="1" si="225"/>
        <v>5</v>
      </c>
      <c r="V202" s="41" t="e">
        <f t="shared" ca="1" si="226"/>
        <v>#N/A</v>
      </c>
      <c r="W202" s="42" t="e">
        <f t="shared" si="227"/>
        <v>#N/A</v>
      </c>
      <c r="X202" s="42">
        <f t="shared" ca="1" si="228"/>
        <v>8</v>
      </c>
      <c r="Y202" s="35" t="e">
        <f t="shared" si="229"/>
        <v>#N/A</v>
      </c>
      <c r="Z202" s="1" t="str">
        <f t="shared" si="230"/>
        <v/>
      </c>
      <c r="AA202" s="1" t="e">
        <f t="shared" si="231"/>
        <v>#N/A</v>
      </c>
      <c r="AB202" s="1" t="str">
        <f>IF(S200="A","Admin!B28","Admin!C28")</f>
        <v>Admin!B28</v>
      </c>
      <c r="AC202" s="79">
        <f t="shared" si="234"/>
        <v>-3</v>
      </c>
      <c r="AD202" s="2" t="str">
        <f t="shared" si="232"/>
        <v>S199</v>
      </c>
      <c r="AE202" s="2" t="str">
        <f t="shared" si="233"/>
        <v>AA$198:AA$205</v>
      </c>
    </row>
    <row r="203" spans="2:31" hidden="1" x14ac:dyDescent="0.2">
      <c r="B203" s="34">
        <v>6</v>
      </c>
      <c r="C203" s="67" t="str">
        <f t="shared" ca="1" si="221"/>
        <v/>
      </c>
      <c r="D203" s="67" t="str">
        <f t="shared" si="222"/>
        <v/>
      </c>
      <c r="E203" s="36"/>
      <c r="F203" s="53" t="s">
        <v>98</v>
      </c>
      <c r="G203" s="49"/>
      <c r="H203" s="49"/>
      <c r="I203" s="58" t="str">
        <f t="shared" si="223"/>
        <v/>
      </c>
      <c r="J203" s="59" t="str">
        <f t="shared" si="223"/>
        <v/>
      </c>
      <c r="K203" s="59" t="str">
        <f t="shared" si="223"/>
        <v/>
      </c>
      <c r="L203" s="59" t="str">
        <f t="shared" si="223"/>
        <v/>
      </c>
      <c r="M203" s="59" t="str">
        <f t="shared" si="223"/>
        <v/>
      </c>
      <c r="N203" s="59" t="str">
        <f t="shared" si="223"/>
        <v/>
      </c>
      <c r="O203" s="59" t="str">
        <f t="shared" si="223"/>
        <v/>
      </c>
      <c r="P203" s="60" t="str">
        <f t="shared" si="223"/>
        <v/>
      </c>
      <c r="Q203" s="2"/>
      <c r="R203" s="2"/>
      <c r="S203" s="42"/>
      <c r="T203" s="42" t="str">
        <f t="shared" ca="1" si="224"/>
        <v>Error</v>
      </c>
      <c r="U203" s="42">
        <f t="shared" ca="1" si="225"/>
        <v>4</v>
      </c>
      <c r="V203" s="41" t="e">
        <f t="shared" ca="1" si="226"/>
        <v>#N/A</v>
      </c>
      <c r="W203" s="42" t="e">
        <f t="shared" si="227"/>
        <v>#N/A</v>
      </c>
      <c r="X203" s="42">
        <f t="shared" ca="1" si="228"/>
        <v>8</v>
      </c>
      <c r="Y203" s="35" t="e">
        <f t="shared" si="229"/>
        <v>#N/A</v>
      </c>
      <c r="Z203" s="1" t="str">
        <f t="shared" si="230"/>
        <v/>
      </c>
      <c r="AA203" s="1" t="e">
        <f t="shared" si="231"/>
        <v>#N/A</v>
      </c>
      <c r="AB203" s="1" t="str">
        <f>IF(S200="A","Admin!B29","Admin!C29")</f>
        <v>Admin!B29</v>
      </c>
      <c r="AC203" s="79">
        <f t="shared" si="234"/>
        <v>-4</v>
      </c>
      <c r="AD203" s="2" t="str">
        <f t="shared" si="232"/>
        <v>S199</v>
      </c>
      <c r="AE203" s="2" t="str">
        <f t="shared" si="233"/>
        <v>AA$198:AA$205</v>
      </c>
    </row>
    <row r="204" spans="2:31" hidden="1" x14ac:dyDescent="0.2">
      <c r="B204" s="34">
        <v>7</v>
      </c>
      <c r="C204" s="67" t="str">
        <f t="shared" ca="1" si="221"/>
        <v/>
      </c>
      <c r="D204" s="67" t="str">
        <f t="shared" si="222"/>
        <v/>
      </c>
      <c r="E204" s="36"/>
      <c r="F204" s="53" t="s">
        <v>98</v>
      </c>
      <c r="G204" s="49"/>
      <c r="H204" s="49"/>
      <c r="I204" s="58" t="str">
        <f t="shared" si="223"/>
        <v/>
      </c>
      <c r="J204" s="59" t="str">
        <f t="shared" si="223"/>
        <v/>
      </c>
      <c r="K204" s="59" t="str">
        <f t="shared" si="223"/>
        <v/>
      </c>
      <c r="L204" s="59" t="str">
        <f t="shared" si="223"/>
        <v/>
      </c>
      <c r="M204" s="59" t="str">
        <f t="shared" si="223"/>
        <v/>
      </c>
      <c r="N204" s="59" t="str">
        <f t="shared" si="223"/>
        <v/>
      </c>
      <c r="O204" s="59" t="str">
        <f t="shared" si="223"/>
        <v/>
      </c>
      <c r="P204" s="60" t="str">
        <f t="shared" si="223"/>
        <v/>
      </c>
      <c r="Q204" s="2"/>
      <c r="R204" s="2"/>
      <c r="S204" s="42"/>
      <c r="T204" s="42" t="str">
        <f t="shared" ca="1" si="224"/>
        <v>Error</v>
      </c>
      <c r="U204" s="42">
        <f t="shared" ca="1" si="225"/>
        <v>3</v>
      </c>
      <c r="V204" s="41" t="e">
        <f t="shared" ca="1" si="226"/>
        <v>#N/A</v>
      </c>
      <c r="W204" s="42" t="e">
        <f t="shared" si="227"/>
        <v>#N/A</v>
      </c>
      <c r="X204" s="42">
        <f t="shared" ca="1" si="228"/>
        <v>8</v>
      </c>
      <c r="Y204" s="35" t="e">
        <f t="shared" si="229"/>
        <v>#N/A</v>
      </c>
      <c r="Z204" s="1" t="str">
        <f t="shared" si="230"/>
        <v/>
      </c>
      <c r="AA204" s="1" t="e">
        <f t="shared" si="231"/>
        <v>#N/A</v>
      </c>
      <c r="AB204" s="1" t="str">
        <f>IF(S200="A","Admin!B30","Admin!C30")</f>
        <v>Admin!B30</v>
      </c>
      <c r="AC204" s="79">
        <f t="shared" si="234"/>
        <v>-5</v>
      </c>
      <c r="AD204" s="2" t="str">
        <f t="shared" si="232"/>
        <v>S199</v>
      </c>
      <c r="AE204" s="2" t="str">
        <f t="shared" si="233"/>
        <v>AA$198:AA$205</v>
      </c>
    </row>
    <row r="205" spans="2:31" hidden="1" x14ac:dyDescent="0.2">
      <c r="B205" s="37">
        <v>8</v>
      </c>
      <c r="C205" s="68" t="str">
        <f t="shared" ca="1" si="221"/>
        <v/>
      </c>
      <c r="D205" s="68" t="str">
        <f t="shared" si="222"/>
        <v/>
      </c>
      <c r="E205" s="38"/>
      <c r="F205" s="54" t="s">
        <v>98</v>
      </c>
      <c r="G205" s="49"/>
      <c r="H205" s="49"/>
      <c r="I205" s="61" t="str">
        <f t="shared" si="223"/>
        <v/>
      </c>
      <c r="J205" s="62" t="str">
        <f t="shared" si="223"/>
        <v/>
      </c>
      <c r="K205" s="62" t="str">
        <f t="shared" si="223"/>
        <v/>
      </c>
      <c r="L205" s="62" t="str">
        <f t="shared" si="223"/>
        <v/>
      </c>
      <c r="M205" s="62" t="str">
        <f t="shared" si="223"/>
        <v/>
      </c>
      <c r="N205" s="62" t="str">
        <f t="shared" si="223"/>
        <v/>
      </c>
      <c r="O205" s="62" t="str">
        <f t="shared" si="223"/>
        <v/>
      </c>
      <c r="P205" s="63" t="str">
        <f t="shared" si="223"/>
        <v/>
      </c>
      <c r="Q205" s="2"/>
      <c r="R205" s="2"/>
      <c r="S205" s="42"/>
      <c r="T205" s="42" t="str">
        <f t="shared" ca="1" si="224"/>
        <v>Error</v>
      </c>
      <c r="U205" s="42">
        <f t="shared" ca="1" si="225"/>
        <v>0</v>
      </c>
      <c r="V205" s="41" t="e">
        <f t="shared" ca="1" si="226"/>
        <v>#N/A</v>
      </c>
      <c r="W205" s="42" t="e">
        <f t="shared" si="227"/>
        <v>#N/A</v>
      </c>
      <c r="X205" s="42">
        <f t="shared" ca="1" si="228"/>
        <v>8</v>
      </c>
      <c r="Y205" s="35" t="e">
        <f t="shared" si="229"/>
        <v>#N/A</v>
      </c>
      <c r="Z205" s="1" t="str">
        <f t="shared" si="230"/>
        <v/>
      </c>
      <c r="AA205" s="1" t="e">
        <f t="shared" si="231"/>
        <v>#N/A</v>
      </c>
      <c r="AB205" s="1" t="str">
        <f>IF(S200="A","Admin!B31","Admin!C31")</f>
        <v>Admin!B31</v>
      </c>
      <c r="AC205" s="79">
        <f t="shared" si="234"/>
        <v>-6</v>
      </c>
      <c r="AD205" s="2" t="str">
        <f t="shared" si="232"/>
        <v>S199</v>
      </c>
      <c r="AE205" s="2" t="str">
        <f t="shared" si="233"/>
        <v>AA$198:AA$205</v>
      </c>
    </row>
    <row r="206" spans="2:31" ht="12" hidden="1" customHeight="1" x14ac:dyDescent="0.2">
      <c r="B206" s="50"/>
      <c r="C206" s="48"/>
      <c r="D206" s="48"/>
      <c r="E206" s="50"/>
      <c r="F206" s="49" t="s">
        <v>98</v>
      </c>
      <c r="G206" s="49"/>
      <c r="H206" s="49"/>
      <c r="I206" s="51"/>
      <c r="J206" s="51"/>
      <c r="K206" s="51"/>
      <c r="L206" s="51"/>
      <c r="M206" s="51"/>
      <c r="N206" s="51"/>
      <c r="O206" s="51"/>
      <c r="P206" s="51"/>
      <c r="Q206" s="2"/>
      <c r="R206" s="2"/>
      <c r="S206" s="42"/>
      <c r="T206" s="42"/>
      <c r="U206" s="41"/>
      <c r="V206" s="41"/>
      <c r="W206" s="42"/>
      <c r="X206" s="42"/>
      <c r="Y206" s="41"/>
    </row>
    <row r="207" spans="2:31" ht="12" hidden="1" customHeight="1" x14ac:dyDescent="0.2">
      <c r="B207" s="50"/>
      <c r="C207" s="48"/>
      <c r="D207" s="48"/>
      <c r="E207" s="50"/>
      <c r="F207" s="49"/>
      <c r="G207" s="49"/>
      <c r="H207" s="49"/>
      <c r="I207" s="51"/>
      <c r="J207" s="51"/>
      <c r="K207" s="51"/>
      <c r="L207" s="51"/>
      <c r="M207" s="51"/>
      <c r="N207" s="51"/>
      <c r="O207" s="51"/>
      <c r="P207" s="51"/>
      <c r="Q207" s="2"/>
      <c r="R207" s="2"/>
      <c r="S207" s="42"/>
      <c r="T207" s="42"/>
      <c r="U207" s="41"/>
      <c r="V207" s="41"/>
      <c r="W207" s="42"/>
      <c r="X207" s="42"/>
      <c r="Y207" s="41"/>
    </row>
    <row r="208" spans="2:31" s="2" customFormat="1" hidden="1" x14ac:dyDescent="0.2">
      <c r="B208" s="32" t="str">
        <f>S210 &amp; " " &amp; S212 &amp; " string  (" &amp; S$3 &amp;")"</f>
        <v xml:space="preserve">  B string  (Men)</v>
      </c>
      <c r="H208" s="47"/>
      <c r="I208" s="29"/>
    </row>
    <row r="209" spans="2:31" hidden="1" x14ac:dyDescent="0.2">
      <c r="B209" s="315" t="s">
        <v>26</v>
      </c>
      <c r="C209" s="70" t="s">
        <v>23</v>
      </c>
      <c r="D209" s="70" t="s">
        <v>70</v>
      </c>
      <c r="E209" s="316" t="s">
        <v>24</v>
      </c>
      <c r="F209" s="317" t="s">
        <v>27</v>
      </c>
      <c r="G209" s="48"/>
      <c r="H209" s="48"/>
      <c r="I209" s="70" t="str">
        <f t="shared" ref="I209:P209" si="235">I$3</f>
        <v>Bromsgrove &amp; Redditch AC</v>
      </c>
      <c r="J209" s="70" t="str">
        <f t="shared" si="235"/>
        <v>Burton AC</v>
      </c>
      <c r="K209" s="70" t="str">
        <f t="shared" si="235"/>
        <v>Kidderminster &amp; Stourport AC</v>
      </c>
      <c r="L209" s="70" t="str">
        <f t="shared" si="235"/>
        <v>Newport Harriers</v>
      </c>
      <c r="M209" s="70" t="str">
        <f t="shared" si="235"/>
        <v>Royal Sutton Coldfield</v>
      </c>
      <c r="N209" s="70" t="str">
        <f t="shared" si="235"/>
        <v>Solihull &amp; Small Heath AC</v>
      </c>
      <c r="O209" s="70" t="str">
        <f t="shared" si="235"/>
        <v>Stratford on Avon AC</v>
      </c>
      <c r="P209" s="70" t="str">
        <f t="shared" si="235"/>
        <v>Team8</v>
      </c>
      <c r="S209" s="40"/>
      <c r="T209" s="41"/>
      <c r="U209" s="42" t="s">
        <v>81</v>
      </c>
      <c r="V209" s="41"/>
      <c r="W209" s="42"/>
      <c r="X209" s="42" t="s">
        <v>82</v>
      </c>
      <c r="Y209" s="41" t="s">
        <v>83</v>
      </c>
      <c r="Z209" s="1" t="s">
        <v>84</v>
      </c>
    </row>
    <row r="210" spans="2:31" hidden="1" x14ac:dyDescent="0.2">
      <c r="B210" s="222">
        <v>1</v>
      </c>
      <c r="C210" s="223" t="str">
        <f t="shared" ref="C210:C217" ca="1" si="236">IF(ISNA(V210),"",V210)</f>
        <v/>
      </c>
      <c r="D210" s="223" t="str">
        <f t="shared" ref="D210:D217" si="237">IF(ISNA(Y210),"",Y210)</f>
        <v/>
      </c>
      <c r="E210" s="224"/>
      <c r="F210" s="225" t="s">
        <v>98</v>
      </c>
      <c r="G210" s="49"/>
      <c r="H210" s="49"/>
      <c r="I210" s="55" t="str">
        <f t="shared" ref="I210:P217" si="238">IF($Z210=I$3,$T210,"")</f>
        <v/>
      </c>
      <c r="J210" s="56" t="str">
        <f t="shared" si="238"/>
        <v/>
      </c>
      <c r="K210" s="56" t="str">
        <f t="shared" si="238"/>
        <v/>
      </c>
      <c r="L210" s="56" t="str">
        <f t="shared" si="238"/>
        <v/>
      </c>
      <c r="M210" s="56" t="str">
        <f t="shared" si="238"/>
        <v/>
      </c>
      <c r="N210" s="56" t="str">
        <f t="shared" si="238"/>
        <v/>
      </c>
      <c r="O210" s="56" t="str">
        <f t="shared" si="238"/>
        <v/>
      </c>
      <c r="P210" s="57" t="str">
        <f t="shared" si="238"/>
        <v/>
      </c>
      <c r="Q210" s="2"/>
      <c r="R210" s="2"/>
      <c r="S210" s="42" t="s">
        <v>75</v>
      </c>
      <c r="T210" s="42" t="str">
        <f t="shared" ref="T210:T217" ca="1" si="239">IF(X210&gt;1,"Error",U210)</f>
        <v>Error</v>
      </c>
      <c r="U210" s="42">
        <f t="shared" ref="U210:U217" ca="1" si="240">IF(AND(E210&lt;&gt;"",LEFT(F210,1)="d"),0,INDIRECT(AB210))</f>
        <v>8</v>
      </c>
      <c r="V210" s="41" t="e">
        <f t="shared" ref="V210:V217" ca="1" si="241">HLOOKUP(E210,INDIRECT($S$4),INDIRECT(AD210),FALSE)</f>
        <v>#N/A</v>
      </c>
      <c r="W210" s="42" t="e">
        <f t="shared" ref="W210:W217" si="242">CONCATENATE("=",AA210)</f>
        <v>#N/A</v>
      </c>
      <c r="X210" s="42">
        <f t="shared" ref="X210:X217" ca="1" si="243">COUNTIF(INDIRECT(AE210),W210)</f>
        <v>8</v>
      </c>
      <c r="Y210" s="35" t="e">
        <f t="shared" ref="Y210:Y217" si="244">VLOOKUP(E210,TeamID,2,FALSE)</f>
        <v>#N/A</v>
      </c>
      <c r="Z210" s="1" t="str">
        <f t="shared" ref="Z210:Z217" si="245">IF(ISNA(Y210),"",Y210)</f>
        <v/>
      </c>
      <c r="AA210" s="1" t="e">
        <f t="shared" ref="AA210:AA217" si="246">HLOOKUP(E210,$I$24:$X$25, 2, FALSE)</f>
        <v>#N/A</v>
      </c>
      <c r="AB210" s="1" t="str">
        <f>IF(S212="A","Admin!B24","Admin!C24")</f>
        <v>Admin!C24</v>
      </c>
      <c r="AC210" s="79">
        <v>1</v>
      </c>
      <c r="AD210" s="2" t="str">
        <f t="shared" ref="AD210:AD217" si="247">"S" &amp; ROW(AB210)+AC210</f>
        <v>S211</v>
      </c>
      <c r="AE210" s="2" t="str">
        <f t="shared" ref="AE210:AE217" si="248">"AA$"&amp;ROW(AD210)+AC210-1&amp;":AA$"&amp;ROW(AD210)+AC210+6</f>
        <v>AA$210:AA$217</v>
      </c>
    </row>
    <row r="211" spans="2:31" hidden="1" x14ac:dyDescent="0.2">
      <c r="B211" s="34">
        <v>2</v>
      </c>
      <c r="C211" s="67" t="str">
        <f t="shared" ca="1" si="236"/>
        <v/>
      </c>
      <c r="D211" s="67" t="str">
        <f t="shared" si="237"/>
        <v/>
      </c>
      <c r="E211" s="36"/>
      <c r="F211" s="53" t="s">
        <v>98</v>
      </c>
      <c r="G211" s="49"/>
      <c r="H211" s="49"/>
      <c r="I211" s="58" t="str">
        <f t="shared" si="238"/>
        <v/>
      </c>
      <c r="J211" s="59" t="str">
        <f t="shared" si="238"/>
        <v/>
      </c>
      <c r="K211" s="59" t="str">
        <f t="shared" si="238"/>
        <v/>
      </c>
      <c r="L211" s="59" t="str">
        <f t="shared" si="238"/>
        <v/>
      </c>
      <c r="M211" s="59" t="str">
        <f t="shared" si="238"/>
        <v/>
      </c>
      <c r="N211" s="59" t="str">
        <f t="shared" si="238"/>
        <v/>
      </c>
      <c r="O211" s="59" t="str">
        <f t="shared" si="238"/>
        <v/>
      </c>
      <c r="P211" s="60" t="str">
        <f t="shared" si="238"/>
        <v/>
      </c>
      <c r="Q211" s="2"/>
      <c r="R211" s="2"/>
      <c r="S211" s="42">
        <f>S209-$S$7</f>
        <v>-32</v>
      </c>
      <c r="T211" s="42" t="str">
        <f t="shared" ca="1" si="239"/>
        <v>Error</v>
      </c>
      <c r="U211" s="42">
        <f t="shared" ca="1" si="240"/>
        <v>6</v>
      </c>
      <c r="V211" s="41" t="e">
        <f t="shared" ca="1" si="241"/>
        <v>#N/A</v>
      </c>
      <c r="W211" s="42" t="e">
        <f t="shared" si="242"/>
        <v>#N/A</v>
      </c>
      <c r="X211" s="42">
        <f t="shared" ca="1" si="243"/>
        <v>8</v>
      </c>
      <c r="Y211" s="35" t="e">
        <f t="shared" si="244"/>
        <v>#N/A</v>
      </c>
      <c r="Z211" s="1" t="str">
        <f t="shared" si="245"/>
        <v/>
      </c>
      <c r="AA211" s="1" t="e">
        <f t="shared" si="246"/>
        <v>#N/A</v>
      </c>
      <c r="AB211" s="1" t="str">
        <f>IF(S212="A","Admin!B25","Admin!C25")</f>
        <v>Admin!C25</v>
      </c>
      <c r="AC211" s="79">
        <f t="shared" ref="AC211:AC217" si="249">AC210-1</f>
        <v>0</v>
      </c>
      <c r="AD211" s="2" t="str">
        <f t="shared" si="247"/>
        <v>S211</v>
      </c>
      <c r="AE211" s="2" t="str">
        <f t="shared" si="248"/>
        <v>AA$210:AA$217</v>
      </c>
    </row>
    <row r="212" spans="2:31" hidden="1" x14ac:dyDescent="0.2">
      <c r="B212" s="34">
        <v>3</v>
      </c>
      <c r="C212" s="67" t="str">
        <f t="shared" ca="1" si="236"/>
        <v/>
      </c>
      <c r="D212" s="67" t="str">
        <f t="shared" si="237"/>
        <v/>
      </c>
      <c r="E212" s="36"/>
      <c r="F212" s="53" t="s">
        <v>98</v>
      </c>
      <c r="G212" s="49"/>
      <c r="H212" s="49"/>
      <c r="I212" s="58" t="str">
        <f t="shared" si="238"/>
        <v/>
      </c>
      <c r="J212" s="59" t="str">
        <f t="shared" si="238"/>
        <v/>
      </c>
      <c r="K212" s="59" t="str">
        <f t="shared" si="238"/>
        <v/>
      </c>
      <c r="L212" s="59" t="str">
        <f t="shared" si="238"/>
        <v/>
      </c>
      <c r="M212" s="59" t="str">
        <f t="shared" si="238"/>
        <v/>
      </c>
      <c r="N212" s="59" t="str">
        <f t="shared" si="238"/>
        <v/>
      </c>
      <c r="O212" s="59" t="str">
        <f t="shared" si="238"/>
        <v/>
      </c>
      <c r="P212" s="60" t="str">
        <f t="shared" si="238"/>
        <v/>
      </c>
      <c r="Q212" s="2"/>
      <c r="R212" s="2"/>
      <c r="S212" s="81" t="s">
        <v>45</v>
      </c>
      <c r="T212" s="42" t="str">
        <f t="shared" ca="1" si="239"/>
        <v>Error</v>
      </c>
      <c r="U212" s="42">
        <f t="shared" ca="1" si="240"/>
        <v>5</v>
      </c>
      <c r="V212" s="41" t="e">
        <f t="shared" ca="1" si="241"/>
        <v>#N/A</v>
      </c>
      <c r="W212" s="42" t="e">
        <f t="shared" si="242"/>
        <v>#N/A</v>
      </c>
      <c r="X212" s="42">
        <f t="shared" ca="1" si="243"/>
        <v>8</v>
      </c>
      <c r="Y212" s="35" t="e">
        <f t="shared" si="244"/>
        <v>#N/A</v>
      </c>
      <c r="Z212" s="1" t="str">
        <f t="shared" si="245"/>
        <v/>
      </c>
      <c r="AA212" s="1" t="e">
        <f t="shared" si="246"/>
        <v>#N/A</v>
      </c>
      <c r="AB212" s="1" t="str">
        <f>IF(S212="A","Admin!B26","Admin!C26")</f>
        <v>Admin!C26</v>
      </c>
      <c r="AC212" s="79">
        <f t="shared" si="249"/>
        <v>-1</v>
      </c>
      <c r="AD212" s="2" t="str">
        <f t="shared" si="247"/>
        <v>S211</v>
      </c>
      <c r="AE212" s="2" t="str">
        <f t="shared" si="248"/>
        <v>AA$210:AA$217</v>
      </c>
    </row>
    <row r="213" spans="2:31" hidden="1" x14ac:dyDescent="0.2">
      <c r="B213" s="34">
        <v>4</v>
      </c>
      <c r="C213" s="67" t="str">
        <f t="shared" ca="1" si="236"/>
        <v/>
      </c>
      <c r="D213" s="67" t="str">
        <f t="shared" si="237"/>
        <v/>
      </c>
      <c r="E213" s="36"/>
      <c r="F213" s="53" t="s">
        <v>98</v>
      </c>
      <c r="G213" s="49"/>
      <c r="H213" s="49"/>
      <c r="I213" s="58" t="str">
        <f t="shared" si="238"/>
        <v/>
      </c>
      <c r="J213" s="59" t="str">
        <f t="shared" si="238"/>
        <v/>
      </c>
      <c r="K213" s="59" t="str">
        <f t="shared" si="238"/>
        <v/>
      </c>
      <c r="L213" s="59" t="str">
        <f t="shared" si="238"/>
        <v/>
      </c>
      <c r="M213" s="59" t="str">
        <f t="shared" si="238"/>
        <v/>
      </c>
      <c r="N213" s="59" t="str">
        <f t="shared" si="238"/>
        <v/>
      </c>
      <c r="O213" s="59" t="str">
        <f t="shared" si="238"/>
        <v/>
      </c>
      <c r="P213" s="60" t="str">
        <f t="shared" si="238"/>
        <v/>
      </c>
      <c r="Q213" s="2"/>
      <c r="R213" s="2"/>
      <c r="S213" s="80" t="s">
        <v>85</v>
      </c>
      <c r="T213" s="42" t="str">
        <f t="shared" ca="1" si="239"/>
        <v>Error</v>
      </c>
      <c r="U213" s="42">
        <f t="shared" ca="1" si="240"/>
        <v>4</v>
      </c>
      <c r="V213" s="41" t="e">
        <f t="shared" ca="1" si="241"/>
        <v>#N/A</v>
      </c>
      <c r="W213" s="42" t="e">
        <f t="shared" si="242"/>
        <v>#N/A</v>
      </c>
      <c r="X213" s="42">
        <f t="shared" ca="1" si="243"/>
        <v>8</v>
      </c>
      <c r="Y213" s="35" t="e">
        <f t="shared" si="244"/>
        <v>#N/A</v>
      </c>
      <c r="Z213" s="1" t="str">
        <f t="shared" si="245"/>
        <v/>
      </c>
      <c r="AA213" s="1" t="e">
        <f t="shared" si="246"/>
        <v>#N/A</v>
      </c>
      <c r="AB213" s="1" t="str">
        <f>IF(S212="A","Admin!B27","Admin!C27")</f>
        <v>Admin!C27</v>
      </c>
      <c r="AC213" s="79">
        <f t="shared" si="249"/>
        <v>-2</v>
      </c>
      <c r="AD213" s="2" t="str">
        <f t="shared" si="247"/>
        <v>S211</v>
      </c>
      <c r="AE213" s="2" t="str">
        <f t="shared" si="248"/>
        <v>AA$210:AA$217</v>
      </c>
    </row>
    <row r="214" spans="2:31" hidden="1" x14ac:dyDescent="0.2">
      <c r="B214" s="34">
        <v>5</v>
      </c>
      <c r="C214" s="67" t="str">
        <f t="shared" ca="1" si="236"/>
        <v/>
      </c>
      <c r="D214" s="67" t="str">
        <f t="shared" si="237"/>
        <v/>
      </c>
      <c r="E214" s="36"/>
      <c r="F214" s="53" t="s">
        <v>98</v>
      </c>
      <c r="G214" s="49"/>
      <c r="H214" s="49"/>
      <c r="I214" s="58" t="str">
        <f t="shared" si="238"/>
        <v/>
      </c>
      <c r="J214" s="59" t="str">
        <f t="shared" si="238"/>
        <v/>
      </c>
      <c r="K214" s="59" t="str">
        <f t="shared" si="238"/>
        <v/>
      </c>
      <c r="L214" s="59" t="str">
        <f t="shared" si="238"/>
        <v/>
      </c>
      <c r="M214" s="59" t="str">
        <f t="shared" si="238"/>
        <v/>
      </c>
      <c r="N214" s="59" t="str">
        <f t="shared" si="238"/>
        <v/>
      </c>
      <c r="O214" s="59" t="str">
        <f t="shared" si="238"/>
        <v/>
      </c>
      <c r="P214" s="60" t="str">
        <f t="shared" si="238"/>
        <v/>
      </c>
      <c r="Q214" s="2"/>
      <c r="R214" s="2"/>
      <c r="S214" s="42"/>
      <c r="T214" s="42" t="str">
        <f t="shared" ca="1" si="239"/>
        <v>Error</v>
      </c>
      <c r="U214" s="42">
        <f t="shared" ca="1" si="240"/>
        <v>3</v>
      </c>
      <c r="V214" s="41" t="e">
        <f t="shared" ca="1" si="241"/>
        <v>#N/A</v>
      </c>
      <c r="W214" s="42" t="e">
        <f t="shared" si="242"/>
        <v>#N/A</v>
      </c>
      <c r="X214" s="42">
        <f t="shared" ca="1" si="243"/>
        <v>8</v>
      </c>
      <c r="Y214" s="35" t="e">
        <f t="shared" si="244"/>
        <v>#N/A</v>
      </c>
      <c r="Z214" s="1" t="str">
        <f t="shared" si="245"/>
        <v/>
      </c>
      <c r="AA214" s="1" t="e">
        <f t="shared" si="246"/>
        <v>#N/A</v>
      </c>
      <c r="AB214" s="1" t="str">
        <f>IF(S212="A","Admin!B28","Admin!C28")</f>
        <v>Admin!C28</v>
      </c>
      <c r="AC214" s="79">
        <f t="shared" si="249"/>
        <v>-3</v>
      </c>
      <c r="AD214" s="2" t="str">
        <f t="shared" si="247"/>
        <v>S211</v>
      </c>
      <c r="AE214" s="2" t="str">
        <f t="shared" si="248"/>
        <v>AA$210:AA$217</v>
      </c>
    </row>
    <row r="215" spans="2:31" ht="12" hidden="1" customHeight="1" x14ac:dyDescent="0.2">
      <c r="B215" s="34">
        <v>6</v>
      </c>
      <c r="C215" s="67" t="str">
        <f t="shared" ca="1" si="236"/>
        <v/>
      </c>
      <c r="D215" s="67" t="str">
        <f t="shared" si="237"/>
        <v/>
      </c>
      <c r="E215" s="36"/>
      <c r="F215" s="53" t="s">
        <v>98</v>
      </c>
      <c r="G215" s="49"/>
      <c r="H215" s="49"/>
      <c r="I215" s="58" t="str">
        <f t="shared" si="238"/>
        <v/>
      </c>
      <c r="J215" s="59" t="str">
        <f t="shared" si="238"/>
        <v/>
      </c>
      <c r="K215" s="59" t="str">
        <f t="shared" si="238"/>
        <v/>
      </c>
      <c r="L215" s="59" t="str">
        <f t="shared" si="238"/>
        <v/>
      </c>
      <c r="M215" s="59" t="str">
        <f t="shared" si="238"/>
        <v/>
      </c>
      <c r="N215" s="59" t="str">
        <f t="shared" si="238"/>
        <v/>
      </c>
      <c r="O215" s="59" t="str">
        <f t="shared" si="238"/>
        <v/>
      </c>
      <c r="P215" s="60" t="str">
        <f t="shared" si="238"/>
        <v/>
      </c>
      <c r="Q215" s="2"/>
      <c r="R215" s="2"/>
      <c r="S215" s="42"/>
      <c r="T215" s="42" t="str">
        <f t="shared" ca="1" si="239"/>
        <v>Error</v>
      </c>
      <c r="U215" s="42">
        <f t="shared" ca="1" si="240"/>
        <v>2</v>
      </c>
      <c r="V215" s="41" t="e">
        <f t="shared" ca="1" si="241"/>
        <v>#N/A</v>
      </c>
      <c r="W215" s="42" t="e">
        <f t="shared" si="242"/>
        <v>#N/A</v>
      </c>
      <c r="X215" s="42">
        <f t="shared" ca="1" si="243"/>
        <v>8</v>
      </c>
      <c r="Y215" s="35" t="e">
        <f t="shared" si="244"/>
        <v>#N/A</v>
      </c>
      <c r="Z215" s="1" t="str">
        <f t="shared" si="245"/>
        <v/>
      </c>
      <c r="AA215" s="1" t="e">
        <f t="shared" si="246"/>
        <v>#N/A</v>
      </c>
      <c r="AB215" s="1" t="str">
        <f>IF(S212="A","Admin!B29","Admin!C29")</f>
        <v>Admin!C29</v>
      </c>
      <c r="AC215" s="79">
        <f t="shared" si="249"/>
        <v>-4</v>
      </c>
      <c r="AD215" s="2" t="str">
        <f t="shared" si="247"/>
        <v>S211</v>
      </c>
      <c r="AE215" s="2" t="str">
        <f t="shared" si="248"/>
        <v>AA$210:AA$217</v>
      </c>
    </row>
    <row r="216" spans="2:31" hidden="1" x14ac:dyDescent="0.2">
      <c r="B216" s="34">
        <v>7</v>
      </c>
      <c r="C216" s="67" t="str">
        <f t="shared" ca="1" si="236"/>
        <v/>
      </c>
      <c r="D216" s="67" t="str">
        <f t="shared" si="237"/>
        <v/>
      </c>
      <c r="E216" s="36"/>
      <c r="F216" s="53" t="s">
        <v>98</v>
      </c>
      <c r="G216" s="49"/>
      <c r="H216" s="49"/>
      <c r="I216" s="58" t="str">
        <f t="shared" si="238"/>
        <v/>
      </c>
      <c r="J216" s="59" t="str">
        <f t="shared" si="238"/>
        <v/>
      </c>
      <c r="K216" s="59" t="str">
        <f t="shared" si="238"/>
        <v/>
      </c>
      <c r="L216" s="59" t="str">
        <f t="shared" si="238"/>
        <v/>
      </c>
      <c r="M216" s="59" t="str">
        <f t="shared" si="238"/>
        <v/>
      </c>
      <c r="N216" s="59" t="str">
        <f t="shared" si="238"/>
        <v/>
      </c>
      <c r="O216" s="59" t="str">
        <f t="shared" si="238"/>
        <v/>
      </c>
      <c r="P216" s="60" t="str">
        <f t="shared" si="238"/>
        <v/>
      </c>
      <c r="Q216" s="2"/>
      <c r="R216" s="2"/>
      <c r="S216" s="42"/>
      <c r="T216" s="42" t="str">
        <f t="shared" ca="1" si="239"/>
        <v>Error</v>
      </c>
      <c r="U216" s="42">
        <f t="shared" ca="1" si="240"/>
        <v>1</v>
      </c>
      <c r="V216" s="41" t="e">
        <f t="shared" ca="1" si="241"/>
        <v>#N/A</v>
      </c>
      <c r="W216" s="42" t="e">
        <f t="shared" si="242"/>
        <v>#N/A</v>
      </c>
      <c r="X216" s="42">
        <f t="shared" ca="1" si="243"/>
        <v>8</v>
      </c>
      <c r="Y216" s="35" t="e">
        <f t="shared" si="244"/>
        <v>#N/A</v>
      </c>
      <c r="Z216" s="1" t="str">
        <f t="shared" si="245"/>
        <v/>
      </c>
      <c r="AA216" s="1" t="e">
        <f t="shared" si="246"/>
        <v>#N/A</v>
      </c>
      <c r="AB216" s="1" t="str">
        <f>IF(S212="A","Admin!B30","Admin!C30")</f>
        <v>Admin!C30</v>
      </c>
      <c r="AC216" s="79">
        <f t="shared" si="249"/>
        <v>-5</v>
      </c>
      <c r="AD216" s="2" t="str">
        <f t="shared" si="247"/>
        <v>S211</v>
      </c>
      <c r="AE216" s="2" t="str">
        <f t="shared" si="248"/>
        <v>AA$210:AA$217</v>
      </c>
    </row>
    <row r="217" spans="2:31" hidden="1" x14ac:dyDescent="0.2">
      <c r="B217" s="37">
        <v>8</v>
      </c>
      <c r="C217" s="68" t="str">
        <f t="shared" ca="1" si="236"/>
        <v/>
      </c>
      <c r="D217" s="68" t="str">
        <f t="shared" si="237"/>
        <v/>
      </c>
      <c r="E217" s="38"/>
      <c r="F217" s="54" t="s">
        <v>98</v>
      </c>
      <c r="G217" s="49"/>
      <c r="H217" s="49"/>
      <c r="I217" s="61" t="str">
        <f t="shared" si="238"/>
        <v/>
      </c>
      <c r="J217" s="62" t="str">
        <f t="shared" si="238"/>
        <v/>
      </c>
      <c r="K217" s="62" t="str">
        <f t="shared" si="238"/>
        <v/>
      </c>
      <c r="L217" s="62" t="str">
        <f t="shared" si="238"/>
        <v/>
      </c>
      <c r="M217" s="62" t="str">
        <f t="shared" si="238"/>
        <v/>
      </c>
      <c r="N217" s="62" t="str">
        <f t="shared" si="238"/>
        <v/>
      </c>
      <c r="O217" s="62" t="str">
        <f t="shared" si="238"/>
        <v/>
      </c>
      <c r="P217" s="63" t="str">
        <f t="shared" si="238"/>
        <v/>
      </c>
      <c r="Q217" s="2"/>
      <c r="R217" s="2"/>
      <c r="S217" s="42"/>
      <c r="T217" s="42" t="str">
        <f t="shared" ca="1" si="239"/>
        <v>Error</v>
      </c>
      <c r="U217" s="42">
        <f t="shared" ca="1" si="240"/>
        <v>0</v>
      </c>
      <c r="V217" s="41" t="e">
        <f t="shared" ca="1" si="241"/>
        <v>#N/A</v>
      </c>
      <c r="W217" s="42" t="e">
        <f t="shared" si="242"/>
        <v>#N/A</v>
      </c>
      <c r="X217" s="42">
        <f t="shared" ca="1" si="243"/>
        <v>8</v>
      </c>
      <c r="Y217" s="35" t="e">
        <f t="shared" si="244"/>
        <v>#N/A</v>
      </c>
      <c r="Z217" s="1" t="str">
        <f t="shared" si="245"/>
        <v/>
      </c>
      <c r="AA217" s="1" t="e">
        <f t="shared" si="246"/>
        <v>#N/A</v>
      </c>
      <c r="AB217" s="1" t="str">
        <f>IF(S212="A","Admin!B31","Admin!C31")</f>
        <v>Admin!C31</v>
      </c>
      <c r="AC217" s="79">
        <f t="shared" si="249"/>
        <v>-6</v>
      </c>
      <c r="AD217" s="2" t="str">
        <f t="shared" si="247"/>
        <v>S211</v>
      </c>
      <c r="AE217" s="2" t="str">
        <f t="shared" si="248"/>
        <v>AA$210:AA$217</v>
      </c>
    </row>
  </sheetData>
  <sheetProtection password="D857" sheet="1" objects="1" scenarios="1"/>
  <dataConsolidate/>
  <mergeCells count="13">
    <mergeCell ref="B1:C1"/>
    <mergeCell ref="F3:H3"/>
    <mergeCell ref="F7:H7"/>
    <mergeCell ref="F8:H8"/>
    <mergeCell ref="F4:H4"/>
    <mergeCell ref="F5:H5"/>
    <mergeCell ref="F6:H6"/>
    <mergeCell ref="F9:H9"/>
    <mergeCell ref="F10:H10"/>
    <mergeCell ref="F24:H24"/>
    <mergeCell ref="F25:H25"/>
    <mergeCell ref="F12:H12"/>
    <mergeCell ref="F11:H11"/>
  </mergeCells>
  <phoneticPr fontId="0" type="noConversion"/>
  <conditionalFormatting sqref="I210:P217 I150:P157 I162:P169 I174:P181 I186:P193 I198:P205 I30:P37 I42:P49 I54:P61 I66:P73 I78:P85 I90:P97 I102:P109 I114:P121 I126:P133 I138:P145">
    <cfRule type="cellIs" dxfId="21" priority="1" stopIfTrue="1" operator="equal">
      <formula>"Error"</formula>
    </cfRule>
  </conditionalFormatting>
  <conditionalFormatting sqref="C210:C217 C198:C205 C186:C193 C174:C181 C162:C169 C150:C157 C138:C145 C126:C133 C114:C121 C102:C109 C90:C97 C78:C85 C66:C73 C54:C61 C42:C49 C30:C37">
    <cfRule type="cellIs" dxfId="20" priority="2" stopIfTrue="1" operator="equal">
      <formula>0</formula>
    </cfRule>
  </conditionalFormatting>
  <dataValidations count="3">
    <dataValidation type="list" allowBlank="1" showDropDown="1" showInputMessage="1" showErrorMessage="1" error="You must enter a valid A or B string ID" sqref="E38:E39 E206:E207 E182:E183 E158:E159 E134:E135 E110:E111 E86:E87 E62:E63" xr:uid="{00000000-0002-0000-0300-000000000000}">
      <formula1>$I$48:$X$48</formula1>
    </dataValidation>
    <dataValidation type="decimal" allowBlank="1" showInputMessage="1" showErrorMessage="1" errorTitle="Wind Speed" error="Wind speed must be between -10 and +10 m/s or blank" sqref="E28 E52 E112 E100 E40 E64" xr:uid="{00000000-0002-0000-0300-000001000000}">
      <formula1>-10</formula1>
      <formula2>10</formula2>
    </dataValidation>
    <dataValidation type="list" allowBlank="1" showDropDown="1" showInputMessage="1" showErrorMessage="1" error="You must enter a valid A or B string ID" sqref="E30:E37 E210:E217 E198:E205 E186:E193 E174:E181 E162:E169 E150:E157 E138:E145 E126:E133 E114:E121 E102:E109 E90:E97 E78:E85 E66:E73 E54:E61 E42:E49" xr:uid="{00000000-0002-0000-0300-000002000000}">
      <formula1>$I$24:$X$24</formula1>
    </dataValidation>
  </dataValidations>
  <hyperlinks>
    <hyperlink ref="F4:H4" location="A28:A49" display="A28:A49" xr:uid="{00000000-0004-0000-0300-000000000000}"/>
    <hyperlink ref="F5:H11" location="Master!A28:A49" display="Master!A28:A49" xr:uid="{00000000-0004-0000-0300-000001000000}"/>
    <hyperlink ref="F11:H11" location="A196:A217" display="A196:A217" xr:uid="{00000000-0004-0000-0300-000002000000}"/>
    <hyperlink ref="F5:H5" location="A52:A73" display="A52:A73" xr:uid="{00000000-0004-0000-0300-000003000000}"/>
    <hyperlink ref="F6:H6" location="A76:A97" display="A76:A97" xr:uid="{00000000-0004-0000-0300-000004000000}"/>
    <hyperlink ref="F7:H7" location="A100:A121" display="A100:A121" xr:uid="{00000000-0004-0000-0300-000005000000}"/>
    <hyperlink ref="F8:H8" location="A124:A145" display="A124:A145" xr:uid="{00000000-0004-0000-0300-000006000000}"/>
    <hyperlink ref="F9:H9" location="A148:A169" display="A148:A169" xr:uid="{00000000-0004-0000-0300-000007000000}"/>
    <hyperlink ref="F10:H10" location="A172:A193" display="A172:A193" xr:uid="{00000000-0004-0000-0300-000008000000}"/>
    <hyperlink ref="C4" location="Totals!A1" display="Totals" xr:uid="{00000000-0004-0000-0300-000009000000}"/>
    <hyperlink ref="C6" location="Summary!A1" display="Summary" xr:uid="{00000000-0004-0000-0300-00000A000000}"/>
    <hyperlink ref="C8" location="Declarations!A1" display="Declarations" xr:uid="{00000000-0004-0000-0300-00000B000000}"/>
  </hyperlinks>
  <pageMargins left="0.74803149606299213" right="0.74803149606299213" top="0.98425196850393704" bottom="0.98425196850393704" header="0.51181102362204722" footer="0.51181102362204722"/>
  <pageSetup paperSize="9" orientation="portrait" verticalDpi="0" r:id="rId1"/>
  <headerFooter alignWithMargins="0">
    <oddHeader>&amp;CMidland League&amp;R&amp;D</oddHeader>
    <oddFooter>&amp;L&amp;10Program by: tony_J_noel@hotmail.com&amp;R&amp;A</oddFooter>
  </headerFooter>
  <drawing r:id="rId2"/>
  <legacyDrawing r:id="rId3"/>
  <controls>
    <mc:AlternateContent xmlns:mc="http://schemas.openxmlformats.org/markup-compatibility/2006">
      <mc:Choice Requires="x14">
        <control shapeId="21658" r:id="rId4" name="imgSponsor">
          <controlPr defaultSize="0" autoLine="0" r:id="rId5">
            <anchor moveWithCells="1">
              <from>
                <xdr:col>3</xdr:col>
                <xdr:colOff>85725</xdr:colOff>
                <xdr:row>4</xdr:row>
                <xdr:rowOff>28575</xdr:rowOff>
              </from>
              <to>
                <xdr:col>4</xdr:col>
                <xdr:colOff>285750</xdr:colOff>
                <xdr:row>6</xdr:row>
                <xdr:rowOff>142875</xdr:rowOff>
              </to>
            </anchor>
          </controlPr>
        </control>
      </mc:Choice>
      <mc:Fallback>
        <control shapeId="21658" r:id="rId4" name="imgSponsor"/>
      </mc:Fallback>
    </mc:AlternateContent>
    <mc:AlternateContent xmlns:mc="http://schemas.openxmlformats.org/markup-compatibility/2006">
      <mc:Choice Requires="x14">
        <control shapeId="21510" r:id="rId6" name="CommandButton1">
          <controlPr defaultSize="0" autoLine="0" r:id="rId7">
            <anchor moveWithCells="1">
              <from>
                <xdr:col>3</xdr:col>
                <xdr:colOff>295275</xdr:colOff>
                <xdr:row>9</xdr:row>
                <xdr:rowOff>38100</xdr:rowOff>
              </from>
              <to>
                <xdr:col>4</xdr:col>
                <xdr:colOff>19050</xdr:colOff>
                <xdr:row>11</xdr:row>
                <xdr:rowOff>0</xdr:rowOff>
              </to>
            </anchor>
          </controlPr>
        </control>
      </mc:Choice>
      <mc:Fallback>
        <control shapeId="21510" r:id="rId6" name="CommandButton1"/>
      </mc:Fallback>
    </mc:AlternateContent>
    <mc:AlternateContent xmlns:mc="http://schemas.openxmlformats.org/markup-compatibility/2006">
      <mc:Choice Requires="x14">
        <control shapeId="21509" r:id="rId8" name="cmdPrint">
          <controlPr defaultSize="0" autoLine="0" r:id="rId9">
            <anchor moveWithCells="1">
              <from>
                <xdr:col>2</xdr:col>
                <xdr:colOff>0</xdr:colOff>
                <xdr:row>9</xdr:row>
                <xdr:rowOff>38100</xdr:rowOff>
              </from>
              <to>
                <xdr:col>3</xdr:col>
                <xdr:colOff>0</xdr:colOff>
                <xdr:row>11</xdr:row>
                <xdr:rowOff>0</xdr:rowOff>
              </to>
            </anchor>
          </controlPr>
        </control>
      </mc:Choice>
      <mc:Fallback>
        <control shapeId="21509" r:id="rId8" name="cmdPrint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0">
    <tabColor indexed="42"/>
  </sheetPr>
  <dimension ref="B1:AE217"/>
  <sheetViews>
    <sheetView showGridLines="0" workbookViewId="0">
      <pane ySplit="13" topLeftCell="A91" activePane="bottomLeft" state="frozen"/>
      <selection pane="bottomLeft" activeCell="F95" sqref="F95"/>
    </sheetView>
  </sheetViews>
  <sheetFormatPr defaultRowHeight="12.75" x14ac:dyDescent="0.2"/>
  <cols>
    <col min="1" max="1" width="1.75" style="1" customWidth="1"/>
    <col min="2" max="2" width="5.25" style="2" customWidth="1"/>
    <col min="3" max="3" width="19.625" style="1" customWidth="1"/>
    <col min="4" max="4" width="11.625" style="1" customWidth="1"/>
    <col min="5" max="5" width="4.125" style="1" customWidth="1"/>
    <col min="6" max="6" width="7.875" style="1" customWidth="1"/>
    <col min="7" max="7" width="2.25" style="1" customWidth="1"/>
    <col min="8" max="8" width="0.5" style="1" customWidth="1"/>
    <col min="9" max="13" width="10.375" style="1" customWidth="1"/>
    <col min="14" max="15" width="10.75" style="1" customWidth="1"/>
    <col min="16" max="16" width="10.75" style="1" hidden="1" customWidth="1"/>
    <col min="17" max="17" width="7.125" style="1" customWidth="1"/>
    <col min="18" max="18" width="7.125" style="1" hidden="1" customWidth="1"/>
    <col min="19" max="19" width="16" style="1" hidden="1" customWidth="1"/>
    <col min="20" max="20" width="8.25" style="1" hidden="1" customWidth="1"/>
    <col min="21" max="21" width="5.125" style="1" hidden="1" customWidth="1"/>
    <col min="22" max="22" width="9.75" style="1" hidden="1" customWidth="1"/>
    <col min="23" max="23" width="12.875" style="2" hidden="1" customWidth="1"/>
    <col min="24" max="24" width="3.5" style="2" hidden="1" customWidth="1"/>
    <col min="25" max="25" width="13.25" style="1" hidden="1" customWidth="1"/>
    <col min="26" max="26" width="14.75" style="1" hidden="1" customWidth="1"/>
    <col min="27" max="27" width="4.5" style="1" hidden="1" customWidth="1"/>
    <col min="28" max="28" width="8.875" style="1" hidden="1" customWidth="1"/>
    <col min="29" max="29" width="2.375" style="1" hidden="1" customWidth="1"/>
    <col min="30" max="30" width="5.25" style="2" hidden="1" customWidth="1"/>
    <col min="31" max="31" width="10.75" style="1" hidden="1" customWidth="1"/>
    <col min="32" max="16384" width="9" style="1"/>
  </cols>
  <sheetData>
    <row r="1" spans="2:26" x14ac:dyDescent="0.2">
      <c r="B1" s="429">
        <f>Admin!B35</f>
        <v>43253</v>
      </c>
      <c r="C1" s="429"/>
      <c r="E1" s="8"/>
      <c r="F1" s="9" t="str">
        <f>Admin!B34</f>
        <v>Midland League (Div 4)</v>
      </c>
      <c r="G1" s="26"/>
      <c r="H1" s="26"/>
      <c r="I1" s="8"/>
      <c r="N1" s="10"/>
      <c r="O1" s="8" t="str">
        <f>Admin!B36</f>
        <v>Burton</v>
      </c>
      <c r="Q1" s="10"/>
      <c r="R1" s="10"/>
      <c r="S1" s="10"/>
      <c r="U1" s="8"/>
      <c r="V1" s="10"/>
    </row>
    <row r="2" spans="2:26" ht="6" customHeight="1" x14ac:dyDescent="0.2">
      <c r="B2" s="9"/>
      <c r="D2" s="39"/>
      <c r="E2" s="8"/>
      <c r="F2" s="10"/>
      <c r="G2" s="26"/>
      <c r="H2" s="26"/>
      <c r="I2" s="8"/>
      <c r="N2" s="10"/>
      <c r="O2" s="10"/>
      <c r="P2" s="10"/>
      <c r="Q2" s="10"/>
      <c r="R2" s="10"/>
      <c r="S2" s="10"/>
      <c r="U2" s="8"/>
      <c r="V2" s="10"/>
    </row>
    <row r="3" spans="2:26" ht="13.5" thickBot="1" x14ac:dyDescent="0.25">
      <c r="B3" s="9"/>
      <c r="D3" s="39"/>
      <c r="E3" s="8"/>
      <c r="F3" s="433" t="str">
        <f>S6</f>
        <v>Men</v>
      </c>
      <c r="G3" s="434"/>
      <c r="H3" s="435"/>
      <c r="I3" s="98" t="str">
        <f>Admin!A12</f>
        <v>Bromsgrove &amp; Redditch AC</v>
      </c>
      <c r="J3" s="76" t="str">
        <f>Admin!A13</f>
        <v>Burton AC</v>
      </c>
      <c r="K3" s="98" t="str">
        <f>Admin!A14</f>
        <v>Kidderminster &amp; Stourport AC</v>
      </c>
      <c r="L3" s="76" t="str">
        <f>Admin!A15</f>
        <v>Newport Harriers</v>
      </c>
      <c r="M3" s="98" t="str">
        <f>Admin!A16</f>
        <v>Royal Sutton Coldfield</v>
      </c>
      <c r="N3" s="76" t="str">
        <f>Admin!A17</f>
        <v>Solihull &amp; Small Heath AC</v>
      </c>
      <c r="O3" s="76" t="str">
        <f>Admin!A18</f>
        <v>Stratford on Avon AC</v>
      </c>
      <c r="P3" s="105" t="str">
        <f>Admin!A19</f>
        <v>Team8</v>
      </c>
      <c r="Q3" s="10"/>
      <c r="R3" s="10"/>
      <c r="S3" s="88" t="s">
        <v>289</v>
      </c>
      <c r="T3" s="2" t="s">
        <v>181</v>
      </c>
      <c r="U3" s="8" t="s">
        <v>311</v>
      </c>
      <c r="V3" s="88" t="s">
        <v>288</v>
      </c>
      <c r="W3" s="7" t="s">
        <v>298</v>
      </c>
      <c r="X3" s="7">
        <v>1</v>
      </c>
      <c r="Y3" s="7" t="s">
        <v>288</v>
      </c>
      <c r="Z3" s="6" t="s">
        <v>295</v>
      </c>
    </row>
    <row r="4" spans="2:26" ht="13.5" thickBot="1" x14ac:dyDescent="0.25">
      <c r="B4" s="9"/>
      <c r="C4" s="161" t="s">
        <v>183</v>
      </c>
      <c r="D4" s="39"/>
      <c r="E4" s="8"/>
      <c r="F4" s="436" t="str">
        <f t="shared" ref="F4:F11" ca="1" si="0">F14</f>
        <v>800m</v>
      </c>
      <c r="G4" s="437"/>
      <c r="H4" s="438"/>
      <c r="I4" s="99">
        <f t="shared" ref="I4:P12" ca="1" si="1">IF(I14&gt;0,I14,"")</f>
        <v>10</v>
      </c>
      <c r="J4" s="102">
        <f t="shared" ca="1" si="1"/>
        <v>16</v>
      </c>
      <c r="K4" s="99">
        <f t="shared" ca="1" si="1"/>
        <v>3</v>
      </c>
      <c r="L4" s="102">
        <f t="shared" ca="1" si="1"/>
        <v>6</v>
      </c>
      <c r="M4" s="99">
        <f t="shared" ca="1" si="1"/>
        <v>12</v>
      </c>
      <c r="N4" s="102">
        <f t="shared" ca="1" si="1"/>
        <v>15</v>
      </c>
      <c r="O4" s="102">
        <f t="shared" ca="1" si="1"/>
        <v>9</v>
      </c>
      <c r="P4" s="86" t="str">
        <f t="shared" ca="1" si="1"/>
        <v/>
      </c>
      <c r="Q4" s="252" t="str">
        <f ca="1">IF(U4&gt;0,"Error","")</f>
        <v/>
      </c>
      <c r="R4" s="10"/>
      <c r="S4" s="89" t="str">
        <f>VLOOKUP(S$3,$V$3:$Z$4,2,FALSE)</f>
        <v>AthletesMen</v>
      </c>
      <c r="T4" s="2">
        <f t="shared" ref="T4:T11" ca="1" si="2">IF(SUM(I4:P4)&gt;0,1,0)</f>
        <v>1</v>
      </c>
      <c r="U4" s="8">
        <f ca="1">COUNTIF(I30:P49,"=Error")/2</f>
        <v>0</v>
      </c>
      <c r="V4" s="88" t="s">
        <v>289</v>
      </c>
      <c r="W4" s="7" t="s">
        <v>297</v>
      </c>
      <c r="X4" s="7">
        <v>32</v>
      </c>
      <c r="Y4" s="7" t="s">
        <v>289</v>
      </c>
      <c r="Z4" s="6" t="s">
        <v>296</v>
      </c>
    </row>
    <row r="5" spans="2:26" ht="13.5" thickBot="1" x14ac:dyDescent="0.25">
      <c r="B5" s="9"/>
      <c r="C5" s="2"/>
      <c r="D5" s="39"/>
      <c r="E5" s="8"/>
      <c r="F5" s="436" t="str">
        <f t="shared" ca="1" si="0"/>
        <v>1500m</v>
      </c>
      <c r="G5" s="437"/>
      <c r="H5" s="438"/>
      <c r="I5" s="99">
        <f t="shared" ca="1" si="1"/>
        <v>16</v>
      </c>
      <c r="J5" s="102">
        <f t="shared" ca="1" si="1"/>
        <v>5</v>
      </c>
      <c r="K5" s="99">
        <f t="shared" ca="1" si="1"/>
        <v>6</v>
      </c>
      <c r="L5" s="102">
        <f t="shared" ca="1" si="1"/>
        <v>16</v>
      </c>
      <c r="M5" s="99">
        <f t="shared" ca="1" si="1"/>
        <v>7</v>
      </c>
      <c r="N5" s="102">
        <f t="shared" ca="1" si="1"/>
        <v>4</v>
      </c>
      <c r="O5" s="102">
        <f t="shared" ca="1" si="1"/>
        <v>8</v>
      </c>
      <c r="P5" s="86" t="str">
        <f t="shared" ca="1" si="1"/>
        <v/>
      </c>
      <c r="Q5" s="252" t="str">
        <f t="shared" ref="Q5:Q11" ca="1" si="3">IF(U5&gt;0,"Error","")</f>
        <v/>
      </c>
      <c r="R5" s="10"/>
      <c r="S5" s="89" t="str">
        <f>VLOOKUP(S$3,$V$3:$Z$5,5,FALSE)</f>
        <v>EventListMen</v>
      </c>
      <c r="T5" s="2">
        <f t="shared" ca="1" si="2"/>
        <v>1</v>
      </c>
      <c r="U5" s="8">
        <f ca="1">COUNTIF(I54:P73,"=Error")/2</f>
        <v>0</v>
      </c>
      <c r="V5" s="218"/>
      <c r="W5" s="219"/>
      <c r="X5" s="219"/>
      <c r="Y5" s="219"/>
      <c r="Z5" s="220"/>
    </row>
    <row r="6" spans="2:26" ht="13.5" thickBot="1" x14ac:dyDescent="0.25">
      <c r="B6" s="9"/>
      <c r="C6" s="161" t="s">
        <v>182</v>
      </c>
      <c r="D6" s="39"/>
      <c r="E6" s="8"/>
      <c r="F6" s="436" t="str">
        <f t="shared" ca="1" si="0"/>
        <v>3000m</v>
      </c>
      <c r="G6" s="437"/>
      <c r="H6" s="438"/>
      <c r="I6" s="99">
        <f t="shared" ca="1" si="1"/>
        <v>13</v>
      </c>
      <c r="J6" s="102">
        <f t="shared" ca="1" si="1"/>
        <v>9</v>
      </c>
      <c r="K6" s="99">
        <f t="shared" ca="1" si="1"/>
        <v>6</v>
      </c>
      <c r="L6" s="102">
        <f t="shared" ca="1" si="1"/>
        <v>13</v>
      </c>
      <c r="M6" s="99">
        <f t="shared" ca="1" si="1"/>
        <v>18</v>
      </c>
      <c r="N6" s="102">
        <f t="shared" ca="1" si="1"/>
        <v>4</v>
      </c>
      <c r="O6" s="102">
        <f t="shared" ca="1" si="1"/>
        <v>6</v>
      </c>
      <c r="P6" s="86" t="str">
        <f t="shared" ca="1" si="1"/>
        <v/>
      </c>
      <c r="Q6" s="252" t="str">
        <f t="shared" ca="1" si="3"/>
        <v/>
      </c>
      <c r="R6" s="10"/>
      <c r="S6" s="89" t="str">
        <f>VLOOKUP(S$3,$V$3:$Z$4,4,FALSE)</f>
        <v>Men</v>
      </c>
      <c r="T6" s="2">
        <f t="shared" ca="1" si="2"/>
        <v>1</v>
      </c>
      <c r="U6" s="8">
        <f ca="1">COUNTIF(I78:P97,"=Error")/2</f>
        <v>0</v>
      </c>
      <c r="V6" s="221"/>
      <c r="W6" s="219"/>
      <c r="X6" s="219"/>
      <c r="Y6" s="220"/>
      <c r="Z6" s="220"/>
    </row>
    <row r="7" spans="2:26" ht="13.5" thickBot="1" x14ac:dyDescent="0.25">
      <c r="B7" s="9"/>
      <c r="C7" s="2"/>
      <c r="D7" s="39"/>
      <c r="E7" s="8"/>
      <c r="F7" s="436" t="str">
        <f t="shared" ca="1" si="0"/>
        <v>3000m s/c</v>
      </c>
      <c r="G7" s="437"/>
      <c r="H7" s="438"/>
      <c r="I7" s="99">
        <f t="shared" ca="1" si="1"/>
        <v>16</v>
      </c>
      <c r="J7" s="102" t="str">
        <f t="shared" ca="1" si="1"/>
        <v/>
      </c>
      <c r="K7" s="99">
        <f t="shared" ca="1" si="1"/>
        <v>6</v>
      </c>
      <c r="L7" s="102">
        <f t="shared" ca="1" si="1"/>
        <v>7</v>
      </c>
      <c r="M7" s="99" t="str">
        <f t="shared" ca="1" si="1"/>
        <v/>
      </c>
      <c r="N7" s="102" t="str">
        <f t="shared" ca="1" si="1"/>
        <v/>
      </c>
      <c r="O7" s="102">
        <f t="shared" ca="1" si="1"/>
        <v>10</v>
      </c>
      <c r="P7" s="86" t="str">
        <f t="shared" ca="1" si="1"/>
        <v/>
      </c>
      <c r="Q7" s="252" t="str">
        <f t="shared" ca="1" si="3"/>
        <v/>
      </c>
      <c r="R7" s="10"/>
      <c r="S7" s="133">
        <f>VLOOKUP(S$3,$V$3:$Z$5,3,FALSE)</f>
        <v>32</v>
      </c>
      <c r="T7" s="2">
        <f t="shared" ca="1" si="2"/>
        <v>1</v>
      </c>
      <c r="U7" s="8">
        <f ca="1">COUNTIF(I102:P121,"=Error")/2</f>
        <v>0</v>
      </c>
      <c r="V7" s="10"/>
    </row>
    <row r="8" spans="2:26" ht="13.5" thickBot="1" x14ac:dyDescent="0.25">
      <c r="B8" s="9"/>
      <c r="C8" s="161" t="s">
        <v>184</v>
      </c>
      <c r="D8" s="39"/>
      <c r="E8" s="8"/>
      <c r="F8" s="436" t="str">
        <f t="shared" ca="1" si="0"/>
        <v xml:space="preserve"> </v>
      </c>
      <c r="G8" s="437"/>
      <c r="H8" s="438"/>
      <c r="I8" s="99" t="str">
        <f t="shared" ca="1" si="1"/>
        <v/>
      </c>
      <c r="J8" s="102" t="str">
        <f t="shared" ca="1" si="1"/>
        <v/>
      </c>
      <c r="K8" s="99" t="str">
        <f t="shared" ca="1" si="1"/>
        <v/>
      </c>
      <c r="L8" s="102" t="str">
        <f t="shared" ca="1" si="1"/>
        <v/>
      </c>
      <c r="M8" s="99" t="str">
        <f t="shared" ca="1" si="1"/>
        <v/>
      </c>
      <c r="N8" s="102" t="str">
        <f t="shared" ca="1" si="1"/>
        <v/>
      </c>
      <c r="O8" s="102" t="str">
        <f t="shared" ca="1" si="1"/>
        <v/>
      </c>
      <c r="P8" s="86" t="str">
        <f t="shared" ca="1" si="1"/>
        <v/>
      </c>
      <c r="Q8" s="252" t="str">
        <f t="shared" si="3"/>
        <v/>
      </c>
      <c r="R8" s="10"/>
      <c r="S8" s="65"/>
      <c r="T8" s="2">
        <f t="shared" ca="1" si="2"/>
        <v>0</v>
      </c>
      <c r="U8" s="8">
        <f>COUNTIF(I126:P145,"=Error")/2</f>
        <v>0</v>
      </c>
      <c r="V8" s="10"/>
    </row>
    <row r="9" spans="2:26" x14ac:dyDescent="0.2">
      <c r="B9" s="9"/>
      <c r="D9" s="39"/>
      <c r="E9" s="8"/>
      <c r="F9" s="436" t="str">
        <f t="shared" ca="1" si="0"/>
        <v xml:space="preserve"> </v>
      </c>
      <c r="G9" s="437"/>
      <c r="H9" s="438"/>
      <c r="I9" s="99" t="str">
        <f t="shared" ca="1" si="1"/>
        <v/>
      </c>
      <c r="J9" s="102" t="str">
        <f t="shared" ca="1" si="1"/>
        <v/>
      </c>
      <c r="K9" s="99" t="str">
        <f t="shared" ca="1" si="1"/>
        <v/>
      </c>
      <c r="L9" s="102" t="str">
        <f t="shared" ca="1" si="1"/>
        <v/>
      </c>
      <c r="M9" s="99" t="str">
        <f t="shared" ca="1" si="1"/>
        <v/>
      </c>
      <c r="N9" s="102" t="str">
        <f t="shared" ca="1" si="1"/>
        <v/>
      </c>
      <c r="O9" s="102" t="str">
        <f t="shared" ca="1" si="1"/>
        <v/>
      </c>
      <c r="P9" s="86" t="str">
        <f t="shared" ca="1" si="1"/>
        <v/>
      </c>
      <c r="Q9" s="252" t="str">
        <f t="shared" si="3"/>
        <v/>
      </c>
      <c r="R9" s="10"/>
      <c r="S9" s="65"/>
      <c r="T9" s="2">
        <f t="shared" ca="1" si="2"/>
        <v>0</v>
      </c>
      <c r="U9" s="8">
        <f>COUNTIF(I150:P169,"=Error")/2</f>
        <v>0</v>
      </c>
      <c r="V9" s="10"/>
    </row>
    <row r="10" spans="2:26" x14ac:dyDescent="0.2">
      <c r="B10" s="9"/>
      <c r="D10" s="39"/>
      <c r="E10" s="8"/>
      <c r="F10" s="436" t="str">
        <f t="shared" ca="1" si="0"/>
        <v xml:space="preserve"> </v>
      </c>
      <c r="G10" s="437"/>
      <c r="H10" s="438"/>
      <c r="I10" s="99" t="str">
        <f t="shared" ca="1" si="1"/>
        <v/>
      </c>
      <c r="J10" s="102" t="str">
        <f t="shared" ca="1" si="1"/>
        <v/>
      </c>
      <c r="K10" s="99" t="str">
        <f t="shared" ca="1" si="1"/>
        <v/>
      </c>
      <c r="L10" s="102" t="str">
        <f t="shared" ca="1" si="1"/>
        <v/>
      </c>
      <c r="M10" s="99" t="str">
        <f t="shared" ca="1" si="1"/>
        <v/>
      </c>
      <c r="N10" s="102" t="str">
        <f t="shared" ca="1" si="1"/>
        <v/>
      </c>
      <c r="O10" s="102" t="str">
        <f t="shared" ca="1" si="1"/>
        <v/>
      </c>
      <c r="P10" s="86" t="str">
        <f t="shared" ca="1" si="1"/>
        <v/>
      </c>
      <c r="Q10" s="252" t="str">
        <f t="shared" si="3"/>
        <v/>
      </c>
      <c r="R10" s="10"/>
      <c r="S10" s="65"/>
      <c r="T10" s="2">
        <f t="shared" ca="1" si="2"/>
        <v>0</v>
      </c>
      <c r="U10" s="8">
        <f>COUNTIF(I174:P193,"=Error")/2</f>
        <v>0</v>
      </c>
      <c r="V10" s="10"/>
    </row>
    <row r="11" spans="2:26" x14ac:dyDescent="0.2">
      <c r="B11" s="9"/>
      <c r="D11" s="39"/>
      <c r="E11" s="8"/>
      <c r="F11" s="442" t="str">
        <f t="shared" ca="1" si="0"/>
        <v xml:space="preserve"> </v>
      </c>
      <c r="G11" s="443"/>
      <c r="H11" s="444"/>
      <c r="I11" s="100" t="str">
        <f t="shared" ca="1" si="1"/>
        <v/>
      </c>
      <c r="J11" s="103" t="str">
        <f t="shared" ca="1" si="1"/>
        <v/>
      </c>
      <c r="K11" s="100" t="str">
        <f t="shared" ca="1" si="1"/>
        <v/>
      </c>
      <c r="L11" s="103" t="str">
        <f t="shared" ca="1" si="1"/>
        <v/>
      </c>
      <c r="M11" s="100" t="str">
        <f t="shared" ca="1" si="1"/>
        <v/>
      </c>
      <c r="N11" s="103" t="str">
        <f t="shared" ca="1" si="1"/>
        <v/>
      </c>
      <c r="O11" s="103" t="str">
        <f t="shared" ca="1" si="1"/>
        <v/>
      </c>
      <c r="P11" s="96" t="str">
        <f t="shared" ca="1" si="1"/>
        <v/>
      </c>
      <c r="Q11" s="252" t="str">
        <f t="shared" si="3"/>
        <v/>
      </c>
      <c r="R11" s="10"/>
      <c r="S11" s="65"/>
      <c r="T11" s="2">
        <f t="shared" ca="1" si="2"/>
        <v>0</v>
      </c>
      <c r="U11" s="8">
        <f>COUNTIF(I198:P217,"=Error")/2</f>
        <v>0</v>
      </c>
      <c r="V11" s="10"/>
    </row>
    <row r="12" spans="2:26" ht="13.5" customHeight="1" x14ac:dyDescent="0.2">
      <c r="B12" s="9"/>
      <c r="D12" s="39"/>
      <c r="E12" s="8"/>
      <c r="F12" s="439" t="s">
        <v>46</v>
      </c>
      <c r="G12" s="440"/>
      <c r="H12" s="441"/>
      <c r="I12" s="101">
        <f t="shared" ca="1" si="1"/>
        <v>55</v>
      </c>
      <c r="J12" s="104">
        <f t="shared" ca="1" si="1"/>
        <v>30</v>
      </c>
      <c r="K12" s="101">
        <f t="shared" ca="1" si="1"/>
        <v>21</v>
      </c>
      <c r="L12" s="104">
        <f t="shared" ca="1" si="1"/>
        <v>42</v>
      </c>
      <c r="M12" s="101">
        <f t="shared" ca="1" si="1"/>
        <v>37</v>
      </c>
      <c r="N12" s="104">
        <f t="shared" ca="1" si="1"/>
        <v>23</v>
      </c>
      <c r="O12" s="104">
        <f t="shared" ca="1" si="1"/>
        <v>33</v>
      </c>
      <c r="P12" s="97" t="str">
        <f t="shared" ca="1" si="1"/>
        <v/>
      </c>
      <c r="Q12" s="10"/>
      <c r="R12" s="10"/>
      <c r="S12" s="65"/>
      <c r="T12" s="2"/>
      <c r="U12" s="253">
        <f ca="1">SUM(U4:U11)</f>
        <v>0</v>
      </c>
      <c r="V12" s="10"/>
    </row>
    <row r="13" spans="2:26" ht="13.5" customHeight="1" x14ac:dyDescent="0.2">
      <c r="B13" s="9"/>
      <c r="D13" s="39"/>
      <c r="E13" s="8"/>
      <c r="F13" s="65"/>
      <c r="G13" s="65"/>
      <c r="H13" s="65"/>
      <c r="I13" s="8"/>
      <c r="N13" s="10"/>
      <c r="O13" s="10"/>
      <c r="P13" s="10"/>
      <c r="Q13" s="10"/>
      <c r="R13" s="10"/>
      <c r="S13" s="10"/>
      <c r="U13" s="8"/>
      <c r="V13" s="10"/>
    </row>
    <row r="14" spans="2:26" ht="13.5" hidden="1" customHeight="1" x14ac:dyDescent="0.2">
      <c r="B14" s="9"/>
      <c r="D14" s="39"/>
      <c r="E14" s="8">
        <v>30</v>
      </c>
      <c r="F14" s="83" t="str">
        <f t="shared" ref="F14:F21" ca="1" si="4">INDIRECT("S" &amp; E14)</f>
        <v>800m</v>
      </c>
      <c r="G14" s="84"/>
      <c r="H14" s="84"/>
      <c r="I14" s="84">
        <f t="shared" ref="I14:P21" ca="1" si="5">SUM(INDIRECT(I$23 &amp; ($E14) &amp; ":" &amp; I$23 &amp; ($E14 +19)))</f>
        <v>10</v>
      </c>
      <c r="J14" s="84">
        <f t="shared" ca="1" si="5"/>
        <v>16</v>
      </c>
      <c r="K14" s="84">
        <f t="shared" ca="1" si="5"/>
        <v>3</v>
      </c>
      <c r="L14" s="84">
        <f t="shared" ca="1" si="5"/>
        <v>6</v>
      </c>
      <c r="M14" s="84">
        <f t="shared" ca="1" si="5"/>
        <v>12</v>
      </c>
      <c r="N14" s="84">
        <f t="shared" ca="1" si="5"/>
        <v>15</v>
      </c>
      <c r="O14" s="84">
        <f t="shared" ca="1" si="5"/>
        <v>9</v>
      </c>
      <c r="P14" s="84">
        <f t="shared" ca="1" si="5"/>
        <v>0</v>
      </c>
      <c r="Q14" s="10"/>
      <c r="R14" s="10"/>
      <c r="S14" s="10"/>
      <c r="U14" s="8"/>
      <c r="V14" s="10"/>
    </row>
    <row r="15" spans="2:26" ht="13.5" hidden="1" customHeight="1" x14ac:dyDescent="0.2">
      <c r="B15" s="9"/>
      <c r="D15" s="39"/>
      <c r="E15" s="8">
        <f t="shared" ref="E15:E21" si="6">E14+24</f>
        <v>54</v>
      </c>
      <c r="F15" s="83" t="str">
        <f t="shared" ca="1" si="4"/>
        <v>1500m</v>
      </c>
      <c r="G15" s="66"/>
      <c r="H15" s="66"/>
      <c r="I15" s="84">
        <f t="shared" ca="1" si="5"/>
        <v>16</v>
      </c>
      <c r="J15" s="84">
        <f t="shared" ca="1" si="5"/>
        <v>5</v>
      </c>
      <c r="K15" s="84">
        <f t="shared" ca="1" si="5"/>
        <v>6</v>
      </c>
      <c r="L15" s="84">
        <f t="shared" ca="1" si="5"/>
        <v>16</v>
      </c>
      <c r="M15" s="84">
        <f t="shared" ca="1" si="5"/>
        <v>7</v>
      </c>
      <c r="N15" s="84">
        <f t="shared" ca="1" si="5"/>
        <v>4</v>
      </c>
      <c r="O15" s="84">
        <f t="shared" ca="1" si="5"/>
        <v>8</v>
      </c>
      <c r="P15" s="84">
        <f t="shared" ca="1" si="5"/>
        <v>0</v>
      </c>
      <c r="Q15" s="10"/>
      <c r="R15" s="10"/>
      <c r="S15" s="10"/>
      <c r="U15" s="8"/>
      <c r="V15" s="10"/>
    </row>
    <row r="16" spans="2:26" ht="13.5" hidden="1" customHeight="1" x14ac:dyDescent="0.2">
      <c r="B16" s="9"/>
      <c r="D16" s="39"/>
      <c r="E16" s="8">
        <f t="shared" si="6"/>
        <v>78</v>
      </c>
      <c r="F16" s="83" t="str">
        <f t="shared" ca="1" si="4"/>
        <v>3000m</v>
      </c>
      <c r="G16" s="66"/>
      <c r="H16" s="66"/>
      <c r="I16" s="84">
        <f t="shared" ca="1" si="5"/>
        <v>13</v>
      </c>
      <c r="J16" s="84">
        <f t="shared" ca="1" si="5"/>
        <v>9</v>
      </c>
      <c r="K16" s="84">
        <f t="shared" ca="1" si="5"/>
        <v>6</v>
      </c>
      <c r="L16" s="84">
        <f t="shared" ca="1" si="5"/>
        <v>13</v>
      </c>
      <c r="M16" s="84">
        <f t="shared" ca="1" si="5"/>
        <v>18</v>
      </c>
      <c r="N16" s="84">
        <f t="shared" ca="1" si="5"/>
        <v>4</v>
      </c>
      <c r="O16" s="84">
        <f t="shared" ca="1" si="5"/>
        <v>6</v>
      </c>
      <c r="P16" s="84">
        <f t="shared" ca="1" si="5"/>
        <v>0</v>
      </c>
      <c r="Q16" s="10"/>
      <c r="R16" s="10"/>
      <c r="S16" s="10"/>
      <c r="U16" s="8"/>
      <c r="V16" s="10"/>
    </row>
    <row r="17" spans="2:31" ht="13.5" hidden="1" customHeight="1" x14ac:dyDescent="0.2">
      <c r="B17" s="9"/>
      <c r="D17" s="39"/>
      <c r="E17" s="8">
        <f t="shared" si="6"/>
        <v>102</v>
      </c>
      <c r="F17" s="83" t="str">
        <f t="shared" ca="1" si="4"/>
        <v>3000m s/c</v>
      </c>
      <c r="G17" s="66"/>
      <c r="H17" s="66"/>
      <c r="I17" s="84">
        <f t="shared" ca="1" si="5"/>
        <v>16</v>
      </c>
      <c r="J17" s="84">
        <f t="shared" ca="1" si="5"/>
        <v>0</v>
      </c>
      <c r="K17" s="84">
        <f t="shared" ca="1" si="5"/>
        <v>6</v>
      </c>
      <c r="L17" s="84">
        <f t="shared" ca="1" si="5"/>
        <v>7</v>
      </c>
      <c r="M17" s="84">
        <f t="shared" ca="1" si="5"/>
        <v>0</v>
      </c>
      <c r="N17" s="84">
        <f t="shared" ca="1" si="5"/>
        <v>0</v>
      </c>
      <c r="O17" s="84">
        <f t="shared" ca="1" si="5"/>
        <v>10</v>
      </c>
      <c r="P17" s="84">
        <f t="shared" ca="1" si="5"/>
        <v>0</v>
      </c>
      <c r="Q17" s="10"/>
      <c r="R17" s="10"/>
      <c r="S17" s="10"/>
      <c r="U17" s="8"/>
      <c r="V17" s="10"/>
    </row>
    <row r="18" spans="2:31" ht="13.5" hidden="1" customHeight="1" x14ac:dyDescent="0.2">
      <c r="B18" s="9"/>
      <c r="D18" s="39"/>
      <c r="E18" s="8">
        <f t="shared" si="6"/>
        <v>126</v>
      </c>
      <c r="F18" s="83" t="str">
        <f t="shared" ca="1" si="4"/>
        <v xml:space="preserve"> </v>
      </c>
      <c r="G18" s="66"/>
      <c r="H18" s="66"/>
      <c r="I18" s="84">
        <f t="shared" ca="1" si="5"/>
        <v>0</v>
      </c>
      <c r="J18" s="84">
        <f t="shared" ca="1" si="5"/>
        <v>0</v>
      </c>
      <c r="K18" s="84">
        <f t="shared" ca="1" si="5"/>
        <v>0</v>
      </c>
      <c r="L18" s="84">
        <f t="shared" ca="1" si="5"/>
        <v>0</v>
      </c>
      <c r="M18" s="84">
        <f t="shared" ca="1" si="5"/>
        <v>0</v>
      </c>
      <c r="N18" s="84">
        <f t="shared" ca="1" si="5"/>
        <v>0</v>
      </c>
      <c r="O18" s="84">
        <f t="shared" ca="1" si="5"/>
        <v>0</v>
      </c>
      <c r="P18" s="84">
        <f t="shared" ca="1" si="5"/>
        <v>0</v>
      </c>
      <c r="Q18" s="10"/>
      <c r="R18" s="10"/>
      <c r="S18" s="10"/>
      <c r="U18" s="8"/>
      <c r="V18" s="10"/>
    </row>
    <row r="19" spans="2:31" ht="13.5" hidden="1" customHeight="1" x14ac:dyDescent="0.2">
      <c r="B19" s="9"/>
      <c r="D19" s="39"/>
      <c r="E19" s="8">
        <f t="shared" si="6"/>
        <v>150</v>
      </c>
      <c r="F19" s="83" t="str">
        <f t="shared" ca="1" si="4"/>
        <v xml:space="preserve"> </v>
      </c>
      <c r="G19" s="66"/>
      <c r="H19" s="66"/>
      <c r="I19" s="84">
        <f t="shared" ca="1" si="5"/>
        <v>0</v>
      </c>
      <c r="J19" s="84">
        <f t="shared" ca="1" si="5"/>
        <v>0</v>
      </c>
      <c r="K19" s="84">
        <f t="shared" ca="1" si="5"/>
        <v>0</v>
      </c>
      <c r="L19" s="84">
        <f t="shared" ca="1" si="5"/>
        <v>0</v>
      </c>
      <c r="M19" s="84">
        <f t="shared" ca="1" si="5"/>
        <v>0</v>
      </c>
      <c r="N19" s="84">
        <f t="shared" ca="1" si="5"/>
        <v>0</v>
      </c>
      <c r="O19" s="84">
        <f t="shared" ca="1" si="5"/>
        <v>0</v>
      </c>
      <c r="P19" s="84">
        <f t="shared" ca="1" si="5"/>
        <v>0</v>
      </c>
      <c r="Q19" s="10"/>
      <c r="R19" s="10"/>
      <c r="S19" s="10"/>
      <c r="U19" s="8"/>
      <c r="V19" s="10"/>
    </row>
    <row r="20" spans="2:31" ht="13.5" hidden="1" customHeight="1" x14ac:dyDescent="0.2">
      <c r="B20" s="9"/>
      <c r="D20" s="39"/>
      <c r="E20" s="8">
        <f t="shared" si="6"/>
        <v>174</v>
      </c>
      <c r="F20" s="83" t="str">
        <f t="shared" ca="1" si="4"/>
        <v xml:space="preserve"> </v>
      </c>
      <c r="G20" s="66"/>
      <c r="H20" s="66"/>
      <c r="I20" s="84">
        <f t="shared" ca="1" si="5"/>
        <v>0</v>
      </c>
      <c r="J20" s="84">
        <f t="shared" ca="1" si="5"/>
        <v>0</v>
      </c>
      <c r="K20" s="84">
        <f t="shared" ca="1" si="5"/>
        <v>0</v>
      </c>
      <c r="L20" s="84">
        <f t="shared" ca="1" si="5"/>
        <v>0</v>
      </c>
      <c r="M20" s="84">
        <f t="shared" ca="1" si="5"/>
        <v>0</v>
      </c>
      <c r="N20" s="84">
        <f t="shared" ca="1" si="5"/>
        <v>0</v>
      </c>
      <c r="O20" s="84">
        <f t="shared" ca="1" si="5"/>
        <v>0</v>
      </c>
      <c r="P20" s="84">
        <f t="shared" ca="1" si="5"/>
        <v>0</v>
      </c>
      <c r="Q20" s="10"/>
      <c r="R20" s="10"/>
      <c r="S20" s="10"/>
      <c r="U20" s="8"/>
      <c r="V20" s="10"/>
    </row>
    <row r="21" spans="2:31" ht="13.5" hidden="1" customHeight="1" x14ac:dyDescent="0.2">
      <c r="B21" s="9"/>
      <c r="D21" s="39"/>
      <c r="E21" s="8">
        <f t="shared" si="6"/>
        <v>198</v>
      </c>
      <c r="F21" s="83" t="str">
        <f t="shared" ca="1" si="4"/>
        <v xml:space="preserve"> </v>
      </c>
      <c r="G21" s="85"/>
      <c r="H21" s="85"/>
      <c r="I21" s="84">
        <f t="shared" ca="1" si="5"/>
        <v>0</v>
      </c>
      <c r="J21" s="84">
        <f t="shared" ca="1" si="5"/>
        <v>0</v>
      </c>
      <c r="K21" s="84">
        <f t="shared" ca="1" si="5"/>
        <v>0</v>
      </c>
      <c r="L21" s="84">
        <f t="shared" ca="1" si="5"/>
        <v>0</v>
      </c>
      <c r="M21" s="84">
        <f t="shared" ca="1" si="5"/>
        <v>0</v>
      </c>
      <c r="N21" s="84">
        <f t="shared" ca="1" si="5"/>
        <v>0</v>
      </c>
      <c r="O21" s="84">
        <f t="shared" ca="1" si="5"/>
        <v>0</v>
      </c>
      <c r="P21" s="84">
        <f t="shared" ca="1" si="5"/>
        <v>0</v>
      </c>
      <c r="Q21" s="10"/>
      <c r="R21" s="10"/>
      <c r="S21" s="10"/>
      <c r="U21" s="8"/>
      <c r="V21" s="10"/>
    </row>
    <row r="22" spans="2:31" ht="13.5" hidden="1" customHeight="1" x14ac:dyDescent="0.2">
      <c r="B22" s="9"/>
      <c r="D22" s="39"/>
      <c r="E22" s="8"/>
      <c r="F22" s="65"/>
      <c r="G22" s="65"/>
      <c r="H22" s="65"/>
      <c r="I22" s="15">
        <f t="shared" ref="I22:P22" ca="1" si="7">SUM(I14:I21)</f>
        <v>55</v>
      </c>
      <c r="J22" s="15">
        <f t="shared" ca="1" si="7"/>
        <v>30</v>
      </c>
      <c r="K22" s="15">
        <f t="shared" ca="1" si="7"/>
        <v>21</v>
      </c>
      <c r="L22" s="15">
        <f t="shared" ca="1" si="7"/>
        <v>42</v>
      </c>
      <c r="M22" s="15">
        <f t="shared" ca="1" si="7"/>
        <v>37</v>
      </c>
      <c r="N22" s="15">
        <f t="shared" ca="1" si="7"/>
        <v>23</v>
      </c>
      <c r="O22" s="15">
        <f t="shared" ca="1" si="7"/>
        <v>33</v>
      </c>
      <c r="P22" s="15">
        <f t="shared" ca="1" si="7"/>
        <v>0</v>
      </c>
      <c r="Q22" s="10"/>
      <c r="R22" s="10"/>
      <c r="S22" s="10"/>
      <c r="U22" s="8"/>
      <c r="V22" s="10"/>
    </row>
    <row r="23" spans="2:31" ht="13.5" hidden="1" customHeight="1" x14ac:dyDescent="0.2">
      <c r="B23" s="9"/>
      <c r="D23" s="39"/>
      <c r="E23" s="8"/>
      <c r="F23" s="65"/>
      <c r="G23" s="65"/>
      <c r="H23" s="65"/>
      <c r="I23" s="65" t="s">
        <v>86</v>
      </c>
      <c r="J23" s="2" t="s">
        <v>87</v>
      </c>
      <c r="K23" s="2" t="s">
        <v>88</v>
      </c>
      <c r="L23" s="2" t="s">
        <v>89</v>
      </c>
      <c r="M23" s="2" t="s">
        <v>90</v>
      </c>
      <c r="N23" s="65" t="s">
        <v>91</v>
      </c>
      <c r="O23" s="65" t="s">
        <v>92</v>
      </c>
      <c r="P23" s="65" t="s">
        <v>93</v>
      </c>
      <c r="Q23" s="10"/>
      <c r="R23" s="10"/>
      <c r="S23" s="10"/>
      <c r="U23" s="8"/>
      <c r="V23" s="10"/>
    </row>
    <row r="24" spans="2:31" ht="13.5" hidden="1" customHeight="1" x14ac:dyDescent="0.2">
      <c r="B24" s="9"/>
      <c r="F24" s="422" t="s">
        <v>79</v>
      </c>
      <c r="G24" s="422"/>
      <c r="H24" s="422"/>
      <c r="I24" s="69">
        <f>Admin!B12</f>
        <v>1</v>
      </c>
      <c r="J24" s="69">
        <f>Admin!B13</f>
        <v>2</v>
      </c>
      <c r="K24" s="69">
        <f>Admin!B14</f>
        <v>3</v>
      </c>
      <c r="L24" s="69">
        <f>Admin!B15</f>
        <v>4</v>
      </c>
      <c r="M24" s="69">
        <f>Admin!B16</f>
        <v>5</v>
      </c>
      <c r="N24" s="69">
        <f>Admin!B17</f>
        <v>6</v>
      </c>
      <c r="O24" s="69">
        <f>Admin!B18</f>
        <v>7</v>
      </c>
      <c r="P24" s="69" t="str">
        <f>Admin!B19</f>
        <v>.NULL.</v>
      </c>
      <c r="Q24" s="69">
        <f>Admin!C12</f>
        <v>11</v>
      </c>
      <c r="R24" s="69">
        <f>Admin!C13</f>
        <v>22</v>
      </c>
      <c r="S24" s="69">
        <f>Admin!C14</f>
        <v>33</v>
      </c>
      <c r="T24" s="69">
        <f>Admin!C15</f>
        <v>44</v>
      </c>
      <c r="U24" s="69">
        <f>Admin!C16</f>
        <v>55</v>
      </c>
      <c r="V24" s="69">
        <f>Admin!C17</f>
        <v>66</v>
      </c>
      <c r="W24" s="69">
        <f>Admin!C18</f>
        <v>77</v>
      </c>
      <c r="X24" s="69" t="str">
        <f>Admin!C19</f>
        <v>.NULL.</v>
      </c>
    </row>
    <row r="25" spans="2:31" ht="13.5" hidden="1" customHeight="1" x14ac:dyDescent="0.2">
      <c r="B25" s="9"/>
      <c r="F25" s="422" t="s">
        <v>80</v>
      </c>
      <c r="G25" s="422"/>
      <c r="H25" s="422"/>
      <c r="I25" s="2">
        <v>1</v>
      </c>
      <c r="J25" s="2">
        <v>2</v>
      </c>
      <c r="K25" s="2">
        <v>3</v>
      </c>
      <c r="L25" s="2">
        <v>4</v>
      </c>
      <c r="M25" s="2">
        <v>5</v>
      </c>
      <c r="N25" s="2">
        <v>6</v>
      </c>
      <c r="O25" s="2">
        <v>7</v>
      </c>
      <c r="P25" s="2">
        <v>8</v>
      </c>
      <c r="Q25" s="2">
        <f t="shared" ref="Q25:X25" si="8">I24</f>
        <v>1</v>
      </c>
      <c r="R25" s="2">
        <f t="shared" si="8"/>
        <v>2</v>
      </c>
      <c r="S25" s="2">
        <f t="shared" si="8"/>
        <v>3</v>
      </c>
      <c r="T25" s="2">
        <f t="shared" si="8"/>
        <v>4</v>
      </c>
      <c r="U25" s="2">
        <f t="shared" si="8"/>
        <v>5</v>
      </c>
      <c r="V25" s="2">
        <f t="shared" si="8"/>
        <v>6</v>
      </c>
      <c r="W25" s="2">
        <f t="shared" si="8"/>
        <v>7</v>
      </c>
      <c r="X25" s="2" t="str">
        <f t="shared" si="8"/>
        <v>.NULL.</v>
      </c>
    </row>
    <row r="26" spans="2:31" ht="13.5" hidden="1" customHeight="1" x14ac:dyDescent="0.2">
      <c r="B26" s="9"/>
      <c r="D26" s="39"/>
      <c r="E26" s="8"/>
      <c r="F26" s="10"/>
      <c r="G26" s="26"/>
      <c r="H26" s="26"/>
      <c r="I26" s="82">
        <f t="shared" ref="I26:P26" ca="1" si="9">SUM(I4:I11)</f>
        <v>55</v>
      </c>
      <c r="J26" s="82">
        <f t="shared" ca="1" si="9"/>
        <v>30</v>
      </c>
      <c r="K26" s="82">
        <f t="shared" ca="1" si="9"/>
        <v>21</v>
      </c>
      <c r="L26" s="82">
        <f t="shared" ca="1" si="9"/>
        <v>42</v>
      </c>
      <c r="M26" s="82">
        <f t="shared" ca="1" si="9"/>
        <v>37</v>
      </c>
      <c r="N26" s="82">
        <f t="shared" ca="1" si="9"/>
        <v>23</v>
      </c>
      <c r="O26" s="82">
        <f t="shared" ca="1" si="9"/>
        <v>33</v>
      </c>
      <c r="P26" s="82">
        <f t="shared" ca="1" si="9"/>
        <v>0</v>
      </c>
      <c r="Q26" s="10"/>
      <c r="R26" s="10"/>
      <c r="S26" s="10"/>
      <c r="U26" s="8"/>
      <c r="V26" s="10"/>
    </row>
    <row r="27" spans="2:31" ht="13.5" customHeight="1" x14ac:dyDescent="0.2">
      <c r="E27" s="8"/>
      <c r="F27" s="26"/>
      <c r="G27" s="26"/>
      <c r="H27" s="26"/>
      <c r="I27" s="8"/>
      <c r="J27" s="10"/>
      <c r="K27" s="10"/>
      <c r="L27" s="10"/>
      <c r="M27" s="10"/>
      <c r="N27" s="10"/>
      <c r="O27" s="10"/>
      <c r="P27" s="10"/>
      <c r="Q27" s="10"/>
      <c r="R27" s="10"/>
      <c r="S27" s="10"/>
      <c r="U27" s="8"/>
      <c r="V27" s="10"/>
    </row>
    <row r="28" spans="2:31" s="2" customFormat="1" ht="13.5" customHeight="1" x14ac:dyDescent="0.2">
      <c r="B28" s="32" t="str">
        <f ca="1">S30 &amp; " " &amp; S32 &amp; " string  (" &amp; S$3 &amp;")"</f>
        <v>800m A string  (Men)</v>
      </c>
      <c r="H28" s="47"/>
      <c r="I28" s="29"/>
    </row>
    <row r="29" spans="2:31" ht="13.5" customHeight="1" x14ac:dyDescent="0.2">
      <c r="B29" s="75" t="s">
        <v>26</v>
      </c>
      <c r="C29" s="76" t="s">
        <v>23</v>
      </c>
      <c r="D29" s="76" t="s">
        <v>70</v>
      </c>
      <c r="E29" s="77" t="s">
        <v>24</v>
      </c>
      <c r="F29" s="78" t="s">
        <v>27</v>
      </c>
      <c r="G29" s="48"/>
      <c r="H29" s="48"/>
      <c r="I29" s="70" t="str">
        <f t="shared" ref="I29:P29" si="10">I$3</f>
        <v>Bromsgrove &amp; Redditch AC</v>
      </c>
      <c r="J29" s="70" t="str">
        <f t="shared" si="10"/>
        <v>Burton AC</v>
      </c>
      <c r="K29" s="70" t="str">
        <f t="shared" si="10"/>
        <v>Kidderminster &amp; Stourport AC</v>
      </c>
      <c r="L29" s="70" t="str">
        <f t="shared" si="10"/>
        <v>Newport Harriers</v>
      </c>
      <c r="M29" s="70" t="str">
        <f t="shared" si="10"/>
        <v>Royal Sutton Coldfield</v>
      </c>
      <c r="N29" s="70" t="str">
        <f t="shared" si="10"/>
        <v>Solihull &amp; Small Heath AC</v>
      </c>
      <c r="O29" s="70" t="str">
        <f t="shared" si="10"/>
        <v>Stratford on Avon AC</v>
      </c>
      <c r="P29" s="383" t="str">
        <f t="shared" si="10"/>
        <v>Team8</v>
      </c>
      <c r="S29" s="40">
        <v>40</v>
      </c>
      <c r="T29" s="41"/>
      <c r="U29" s="42" t="s">
        <v>81</v>
      </c>
      <c r="V29" s="41"/>
      <c r="W29" s="42"/>
      <c r="X29" s="42" t="s">
        <v>82</v>
      </c>
      <c r="Y29" s="41" t="s">
        <v>83</v>
      </c>
      <c r="Z29" s="1" t="s">
        <v>84</v>
      </c>
    </row>
    <row r="30" spans="2:31" ht="13.5" customHeight="1" x14ac:dyDescent="0.2">
      <c r="B30" s="222">
        <v>1</v>
      </c>
      <c r="C30" s="223" t="str">
        <f t="shared" ref="C30:C37" ca="1" si="11">IF(ISNA(V30),"",V30)</f>
        <v>Callum Abberley</v>
      </c>
      <c r="D30" s="223" t="str">
        <f t="shared" ref="D30:D37" si="12">IF(ISNA(Y30),"",Y30)</f>
        <v>Burton AC</v>
      </c>
      <c r="E30" s="224">
        <v>2</v>
      </c>
      <c r="F30" s="225" t="s">
        <v>1900</v>
      </c>
      <c r="G30" s="49"/>
      <c r="H30" s="49"/>
      <c r="I30" s="55" t="str">
        <f t="shared" ref="I30:P37" si="13">IF($Z30=I$3,$T30,"")</f>
        <v/>
      </c>
      <c r="J30" s="56">
        <f t="shared" ca="1" si="13"/>
        <v>10</v>
      </c>
      <c r="K30" s="56" t="str">
        <f t="shared" si="13"/>
        <v/>
      </c>
      <c r="L30" s="56" t="str">
        <f t="shared" si="13"/>
        <v/>
      </c>
      <c r="M30" s="56" t="str">
        <f t="shared" si="13"/>
        <v/>
      </c>
      <c r="N30" s="56" t="str">
        <f t="shared" si="13"/>
        <v/>
      </c>
      <c r="O30" s="57" t="str">
        <f t="shared" si="13"/>
        <v/>
      </c>
      <c r="P30" s="144" t="str">
        <f t="shared" si="13"/>
        <v/>
      </c>
      <c r="Q30" s="2"/>
      <c r="R30" s="2"/>
      <c r="S30" s="42" t="str">
        <f ca="1">VLOOKUP(S29,INDIRECT($S$5),2,FALSE)</f>
        <v>800m</v>
      </c>
      <c r="T30" s="42">
        <f t="shared" ref="T30:T37" ca="1" si="14">IF(X30&gt;1,"Error",U30)</f>
        <v>10</v>
      </c>
      <c r="U30" s="42">
        <f t="shared" ref="U30:U37" ca="1" si="15">IF(AND(E30&lt;&gt;"",LEFT(F30,1)="d"),0,INDIRECT(AB30))</f>
        <v>10</v>
      </c>
      <c r="V30" s="41" t="str">
        <f t="shared" ref="V30:V37" ca="1" si="16">HLOOKUP(E30,INDIRECT($S$4),INDIRECT(AD30),FALSE)</f>
        <v>Callum Abberley</v>
      </c>
      <c r="W30" s="42" t="str">
        <f t="shared" ref="W30:W37" si="17">CONCATENATE("=",AA30)</f>
        <v>=2</v>
      </c>
      <c r="X30" s="42">
        <f t="shared" ref="X30:X37" ca="1" si="18">COUNTIF(INDIRECT(AE30),W30)</f>
        <v>1</v>
      </c>
      <c r="Y30" s="35" t="str">
        <f t="shared" ref="Y30:Y37" si="19">VLOOKUP(E30,TeamID,2,FALSE)</f>
        <v>Burton AC</v>
      </c>
      <c r="Z30" s="1" t="str">
        <f t="shared" ref="Z30:Z37" si="20">IF(ISNA(Y30),"",Y30)</f>
        <v>Burton AC</v>
      </c>
      <c r="AA30" s="1">
        <f t="shared" ref="AA30:AA37" si="21">HLOOKUP(E30,$I$24:$X$25, 2, FALSE)</f>
        <v>2</v>
      </c>
      <c r="AB30" s="1" t="str">
        <f>IF(S32="A","Admin!B24","Admin!C24")</f>
        <v>Admin!B24</v>
      </c>
      <c r="AC30" s="79">
        <v>1</v>
      </c>
      <c r="AD30" s="2" t="str">
        <f t="shared" ref="AD30:AD37" si="22">"S" &amp; ROW(AB30)+AC30</f>
        <v>S31</v>
      </c>
      <c r="AE30" s="2" t="str">
        <f t="shared" ref="AE30:AE37" si="23">"AA$"&amp;ROW(AD30)+AC30-1&amp;":AA$"&amp;ROW(AD30)+AC30+6</f>
        <v>AA$30:AA$37</v>
      </c>
    </row>
    <row r="31" spans="2:31" ht="13.5" customHeight="1" x14ac:dyDescent="0.2">
      <c r="B31" s="34">
        <v>2</v>
      </c>
      <c r="C31" s="67" t="str">
        <f t="shared" ca="1" si="11"/>
        <v>Joseph Martin</v>
      </c>
      <c r="D31" s="67" t="str">
        <f t="shared" si="12"/>
        <v>Royal Sutton Coldfield</v>
      </c>
      <c r="E31" s="36">
        <v>5</v>
      </c>
      <c r="F31" s="53" t="s">
        <v>1901</v>
      </c>
      <c r="G31" s="49"/>
      <c r="H31" s="49"/>
      <c r="I31" s="58" t="str">
        <f t="shared" si="13"/>
        <v/>
      </c>
      <c r="J31" s="59" t="str">
        <f t="shared" si="13"/>
        <v/>
      </c>
      <c r="K31" s="59" t="str">
        <f t="shared" si="13"/>
        <v/>
      </c>
      <c r="L31" s="59" t="str">
        <f t="shared" si="13"/>
        <v/>
      </c>
      <c r="M31" s="59">
        <f t="shared" ca="1" si="13"/>
        <v>8</v>
      </c>
      <c r="N31" s="59" t="str">
        <f t="shared" si="13"/>
        <v/>
      </c>
      <c r="O31" s="60" t="str">
        <f t="shared" si="13"/>
        <v/>
      </c>
      <c r="P31" s="149" t="str">
        <f t="shared" si="13"/>
        <v/>
      </c>
      <c r="Q31" s="2"/>
      <c r="R31" s="2"/>
      <c r="S31" s="42">
        <f>S29-$S$7</f>
        <v>8</v>
      </c>
      <c r="T31" s="42">
        <f t="shared" ca="1" si="14"/>
        <v>8</v>
      </c>
      <c r="U31" s="42">
        <f t="shared" ca="1" si="15"/>
        <v>8</v>
      </c>
      <c r="V31" s="41" t="str">
        <f t="shared" ca="1" si="16"/>
        <v>Joseph Martin</v>
      </c>
      <c r="W31" s="42" t="str">
        <f t="shared" si="17"/>
        <v>=5</v>
      </c>
      <c r="X31" s="42">
        <f t="shared" ca="1" si="18"/>
        <v>1</v>
      </c>
      <c r="Y31" s="35" t="str">
        <f t="shared" si="19"/>
        <v>Royal Sutton Coldfield</v>
      </c>
      <c r="Z31" s="1" t="str">
        <f t="shared" si="20"/>
        <v>Royal Sutton Coldfield</v>
      </c>
      <c r="AA31" s="1">
        <f t="shared" si="21"/>
        <v>5</v>
      </c>
      <c r="AB31" s="1" t="str">
        <f>IF(S32="A","Admin!B25","Admin!C25")</f>
        <v>Admin!B25</v>
      </c>
      <c r="AC31" s="79">
        <f t="shared" ref="AC31:AC37" si="24">AC30-1</f>
        <v>0</v>
      </c>
      <c r="AD31" s="2" t="str">
        <f t="shared" si="22"/>
        <v>S31</v>
      </c>
      <c r="AE31" s="2" t="str">
        <f t="shared" si="23"/>
        <v>AA$30:AA$37</v>
      </c>
    </row>
    <row r="32" spans="2:31" ht="13.5" customHeight="1" x14ac:dyDescent="0.2">
      <c r="B32" s="34">
        <v>3</v>
      </c>
      <c r="C32" s="67" t="str">
        <f t="shared" ca="1" si="11"/>
        <v>Adam Visram Cipolletta</v>
      </c>
      <c r="D32" s="67" t="str">
        <f t="shared" si="12"/>
        <v>Solihull &amp; Small Heath AC</v>
      </c>
      <c r="E32" s="36">
        <v>6</v>
      </c>
      <c r="F32" s="53" t="s">
        <v>1902</v>
      </c>
      <c r="G32" s="49"/>
      <c r="H32" s="49"/>
      <c r="I32" s="58" t="str">
        <f t="shared" si="13"/>
        <v/>
      </c>
      <c r="J32" s="59" t="str">
        <f t="shared" si="13"/>
        <v/>
      </c>
      <c r="K32" s="59" t="str">
        <f t="shared" si="13"/>
        <v/>
      </c>
      <c r="L32" s="59" t="str">
        <f t="shared" si="13"/>
        <v/>
      </c>
      <c r="M32" s="59" t="str">
        <f t="shared" si="13"/>
        <v/>
      </c>
      <c r="N32" s="59">
        <f t="shared" ca="1" si="13"/>
        <v>7</v>
      </c>
      <c r="O32" s="60" t="str">
        <f t="shared" si="13"/>
        <v/>
      </c>
      <c r="P32" s="149" t="str">
        <f t="shared" si="13"/>
        <v/>
      </c>
      <c r="Q32" s="2"/>
      <c r="R32" s="2"/>
      <c r="S32" s="81" t="s">
        <v>44</v>
      </c>
      <c r="T32" s="42">
        <f t="shared" ca="1" si="14"/>
        <v>7</v>
      </c>
      <c r="U32" s="42">
        <f t="shared" ca="1" si="15"/>
        <v>7</v>
      </c>
      <c r="V32" s="41" t="str">
        <f t="shared" ca="1" si="16"/>
        <v>Adam Visram Cipolletta</v>
      </c>
      <c r="W32" s="42" t="str">
        <f t="shared" si="17"/>
        <v>=6</v>
      </c>
      <c r="X32" s="42">
        <f t="shared" ca="1" si="18"/>
        <v>1</v>
      </c>
      <c r="Y32" s="35" t="str">
        <f t="shared" si="19"/>
        <v>Solihull &amp; Small Heath AC</v>
      </c>
      <c r="Z32" s="1" t="str">
        <f t="shared" si="20"/>
        <v>Solihull &amp; Small Heath AC</v>
      </c>
      <c r="AA32" s="1">
        <f t="shared" si="21"/>
        <v>6</v>
      </c>
      <c r="AB32" s="1" t="str">
        <f>IF(S32="A","Admin!B26","Admin!C26")</f>
        <v>Admin!B26</v>
      </c>
      <c r="AC32" s="79">
        <f t="shared" si="24"/>
        <v>-1</v>
      </c>
      <c r="AD32" s="2" t="str">
        <f t="shared" si="22"/>
        <v>S31</v>
      </c>
      <c r="AE32" s="2" t="str">
        <f t="shared" si="23"/>
        <v>AA$30:AA$37</v>
      </c>
    </row>
    <row r="33" spans="2:31" ht="13.5" customHeight="1" x14ac:dyDescent="0.2">
      <c r="B33" s="34">
        <v>4</v>
      </c>
      <c r="C33" s="67" t="str">
        <f t="shared" ca="1" si="11"/>
        <v>Fergus Allison</v>
      </c>
      <c r="D33" s="67" t="str">
        <f t="shared" si="12"/>
        <v>Stratford on Avon AC</v>
      </c>
      <c r="E33" s="36">
        <v>7</v>
      </c>
      <c r="F33" s="53" t="s">
        <v>1903</v>
      </c>
      <c r="G33" s="49"/>
      <c r="H33" s="49"/>
      <c r="I33" s="58" t="str">
        <f t="shared" si="13"/>
        <v/>
      </c>
      <c r="J33" s="59" t="str">
        <f t="shared" si="13"/>
        <v/>
      </c>
      <c r="K33" s="59" t="str">
        <f t="shared" si="13"/>
        <v/>
      </c>
      <c r="L33" s="59" t="str">
        <f t="shared" si="13"/>
        <v/>
      </c>
      <c r="M33" s="59" t="str">
        <f t="shared" si="13"/>
        <v/>
      </c>
      <c r="N33" s="59" t="str">
        <f t="shared" si="13"/>
        <v/>
      </c>
      <c r="O33" s="60">
        <f t="shared" ca="1" si="13"/>
        <v>6</v>
      </c>
      <c r="P33" s="149" t="str">
        <f t="shared" si="13"/>
        <v/>
      </c>
      <c r="Q33" s="2"/>
      <c r="R33" s="2"/>
      <c r="S33" s="80" t="s">
        <v>85</v>
      </c>
      <c r="T33" s="42">
        <f t="shared" ca="1" si="14"/>
        <v>6</v>
      </c>
      <c r="U33" s="42">
        <f t="shared" ca="1" si="15"/>
        <v>6</v>
      </c>
      <c r="V33" s="41" t="str">
        <f t="shared" ca="1" si="16"/>
        <v>Fergus Allison</v>
      </c>
      <c r="W33" s="42" t="str">
        <f t="shared" si="17"/>
        <v>=7</v>
      </c>
      <c r="X33" s="42">
        <f t="shared" ca="1" si="18"/>
        <v>1</v>
      </c>
      <c r="Y33" s="35" t="str">
        <f t="shared" si="19"/>
        <v>Stratford on Avon AC</v>
      </c>
      <c r="Z33" s="1" t="str">
        <f t="shared" si="20"/>
        <v>Stratford on Avon AC</v>
      </c>
      <c r="AA33" s="1">
        <f t="shared" si="21"/>
        <v>7</v>
      </c>
      <c r="AB33" s="1" t="str">
        <f>IF(S32="A","Admin!B27","Admin!C27")</f>
        <v>Admin!B27</v>
      </c>
      <c r="AC33" s="79">
        <f t="shared" si="24"/>
        <v>-2</v>
      </c>
      <c r="AD33" s="2" t="str">
        <f t="shared" si="22"/>
        <v>S31</v>
      </c>
      <c r="AE33" s="2" t="str">
        <f t="shared" si="23"/>
        <v>AA$30:AA$37</v>
      </c>
    </row>
    <row r="34" spans="2:31" ht="13.5" customHeight="1" x14ac:dyDescent="0.2">
      <c r="B34" s="34">
        <v>5</v>
      </c>
      <c r="C34" s="67" t="str">
        <f t="shared" ca="1" si="11"/>
        <v>Gareth Richardson</v>
      </c>
      <c r="D34" s="67" t="str">
        <f t="shared" si="12"/>
        <v>Bromsgrove &amp; Redditch AC</v>
      </c>
      <c r="E34" s="36">
        <v>1</v>
      </c>
      <c r="F34" s="53" t="s">
        <v>1904</v>
      </c>
      <c r="G34" s="49"/>
      <c r="H34" s="49"/>
      <c r="I34" s="58">
        <f t="shared" ca="1" si="13"/>
        <v>5</v>
      </c>
      <c r="J34" s="59" t="str">
        <f t="shared" si="13"/>
        <v/>
      </c>
      <c r="K34" s="59" t="str">
        <f t="shared" si="13"/>
        <v/>
      </c>
      <c r="L34" s="59" t="str">
        <f t="shared" si="13"/>
        <v/>
      </c>
      <c r="M34" s="59" t="str">
        <f t="shared" si="13"/>
        <v/>
      </c>
      <c r="N34" s="59" t="str">
        <f t="shared" si="13"/>
        <v/>
      </c>
      <c r="O34" s="60" t="str">
        <f t="shared" si="13"/>
        <v/>
      </c>
      <c r="P34" s="149" t="str">
        <f t="shared" si="13"/>
        <v/>
      </c>
      <c r="Q34" s="2"/>
      <c r="R34" s="2"/>
      <c r="S34" s="42"/>
      <c r="T34" s="42">
        <f t="shared" ca="1" si="14"/>
        <v>5</v>
      </c>
      <c r="U34" s="42">
        <f t="shared" ca="1" si="15"/>
        <v>5</v>
      </c>
      <c r="V34" s="41" t="str">
        <f t="shared" ca="1" si="16"/>
        <v>Gareth Richardson</v>
      </c>
      <c r="W34" s="42" t="str">
        <f t="shared" si="17"/>
        <v>=1</v>
      </c>
      <c r="X34" s="42">
        <f t="shared" ca="1" si="18"/>
        <v>1</v>
      </c>
      <c r="Y34" s="35" t="str">
        <f t="shared" si="19"/>
        <v>Bromsgrove &amp; Redditch AC</v>
      </c>
      <c r="Z34" s="1" t="str">
        <f t="shared" si="20"/>
        <v>Bromsgrove &amp; Redditch AC</v>
      </c>
      <c r="AA34" s="1">
        <f t="shared" si="21"/>
        <v>1</v>
      </c>
      <c r="AB34" s="1" t="str">
        <f>IF(S32="A","Admin!B28","Admin!C28")</f>
        <v>Admin!B28</v>
      </c>
      <c r="AC34" s="79">
        <f t="shared" si="24"/>
        <v>-3</v>
      </c>
      <c r="AD34" s="2" t="str">
        <f t="shared" si="22"/>
        <v>S31</v>
      </c>
      <c r="AE34" s="2" t="str">
        <f t="shared" si="23"/>
        <v>AA$30:AA$37</v>
      </c>
    </row>
    <row r="35" spans="2:31" ht="13.5" customHeight="1" x14ac:dyDescent="0.2">
      <c r="B35" s="34">
        <v>6</v>
      </c>
      <c r="C35" s="67" t="str">
        <f t="shared" ca="1" si="11"/>
        <v>Luke Gawthorn</v>
      </c>
      <c r="D35" s="67" t="str">
        <f t="shared" si="12"/>
        <v>Newport Harriers</v>
      </c>
      <c r="E35" s="36">
        <v>4</v>
      </c>
      <c r="F35" s="53" t="s">
        <v>1905</v>
      </c>
      <c r="G35" s="49"/>
      <c r="H35" s="49"/>
      <c r="I35" s="58" t="str">
        <f t="shared" si="13"/>
        <v/>
      </c>
      <c r="J35" s="59" t="str">
        <f t="shared" si="13"/>
        <v/>
      </c>
      <c r="K35" s="59" t="str">
        <f t="shared" si="13"/>
        <v/>
      </c>
      <c r="L35" s="59">
        <f t="shared" ca="1" si="13"/>
        <v>4</v>
      </c>
      <c r="M35" s="59" t="str">
        <f t="shared" si="13"/>
        <v/>
      </c>
      <c r="N35" s="59" t="str">
        <f t="shared" si="13"/>
        <v/>
      </c>
      <c r="O35" s="60" t="str">
        <f t="shared" si="13"/>
        <v/>
      </c>
      <c r="P35" s="149" t="str">
        <f t="shared" si="13"/>
        <v/>
      </c>
      <c r="Q35" s="2"/>
      <c r="R35" s="2"/>
      <c r="S35" s="42"/>
      <c r="T35" s="42">
        <f t="shared" ca="1" si="14"/>
        <v>4</v>
      </c>
      <c r="U35" s="42">
        <f t="shared" ca="1" si="15"/>
        <v>4</v>
      </c>
      <c r="V35" s="41" t="str">
        <f t="shared" ca="1" si="16"/>
        <v>Luke Gawthorn</v>
      </c>
      <c r="W35" s="42" t="str">
        <f t="shared" si="17"/>
        <v>=4</v>
      </c>
      <c r="X35" s="42">
        <f t="shared" ca="1" si="18"/>
        <v>1</v>
      </c>
      <c r="Y35" s="35" t="str">
        <f t="shared" si="19"/>
        <v>Newport Harriers</v>
      </c>
      <c r="Z35" s="1" t="str">
        <f t="shared" si="20"/>
        <v>Newport Harriers</v>
      </c>
      <c r="AA35" s="1">
        <f t="shared" si="21"/>
        <v>4</v>
      </c>
      <c r="AB35" s="1" t="str">
        <f>IF(S32="A","Admin!B29","Admin!C29")</f>
        <v>Admin!B29</v>
      </c>
      <c r="AC35" s="79">
        <f t="shared" si="24"/>
        <v>-4</v>
      </c>
      <c r="AD35" s="2" t="str">
        <f t="shared" si="22"/>
        <v>S31</v>
      </c>
      <c r="AE35" s="2" t="str">
        <f t="shared" si="23"/>
        <v>AA$30:AA$37</v>
      </c>
    </row>
    <row r="36" spans="2:31" ht="13.5" customHeight="1" x14ac:dyDescent="0.2">
      <c r="B36" s="37">
        <v>7</v>
      </c>
      <c r="C36" s="68" t="str">
        <f t="shared" ca="1" si="11"/>
        <v>Dan Kimber</v>
      </c>
      <c r="D36" s="68" t="str">
        <f t="shared" si="12"/>
        <v>Kidderminster &amp; Stourport AC</v>
      </c>
      <c r="E36" s="38">
        <v>3</v>
      </c>
      <c r="F36" s="54" t="s">
        <v>1906</v>
      </c>
      <c r="G36" s="49"/>
      <c r="H36" s="49"/>
      <c r="I36" s="61" t="str">
        <f t="shared" si="13"/>
        <v/>
      </c>
      <c r="J36" s="62" t="str">
        <f t="shared" si="13"/>
        <v/>
      </c>
      <c r="K36" s="62">
        <f t="shared" ca="1" si="13"/>
        <v>3</v>
      </c>
      <c r="L36" s="62" t="str">
        <f t="shared" si="13"/>
        <v/>
      </c>
      <c r="M36" s="62" t="str">
        <f t="shared" si="13"/>
        <v/>
      </c>
      <c r="N36" s="62" t="str">
        <f t="shared" si="13"/>
        <v/>
      </c>
      <c r="O36" s="63" t="str">
        <f t="shared" si="13"/>
        <v/>
      </c>
      <c r="P36" s="149" t="str">
        <f t="shared" si="13"/>
        <v/>
      </c>
      <c r="Q36" s="2"/>
      <c r="R36" s="2"/>
      <c r="S36" s="42"/>
      <c r="T36" s="42">
        <f t="shared" ca="1" si="14"/>
        <v>3</v>
      </c>
      <c r="U36" s="42">
        <f t="shared" ca="1" si="15"/>
        <v>3</v>
      </c>
      <c r="V36" s="41" t="str">
        <f t="shared" ca="1" si="16"/>
        <v>Dan Kimber</v>
      </c>
      <c r="W36" s="42" t="str">
        <f t="shared" si="17"/>
        <v>=3</v>
      </c>
      <c r="X36" s="42">
        <f t="shared" ca="1" si="18"/>
        <v>1</v>
      </c>
      <c r="Y36" s="35" t="str">
        <f t="shared" si="19"/>
        <v>Kidderminster &amp; Stourport AC</v>
      </c>
      <c r="Z36" s="1" t="str">
        <f t="shared" si="20"/>
        <v>Kidderminster &amp; Stourport AC</v>
      </c>
      <c r="AA36" s="1">
        <f t="shared" si="21"/>
        <v>3</v>
      </c>
      <c r="AB36" s="1" t="str">
        <f>IF(S32="A","Admin!B30","Admin!C30")</f>
        <v>Admin!B30</v>
      </c>
      <c r="AC36" s="79">
        <f t="shared" si="24"/>
        <v>-5</v>
      </c>
      <c r="AD36" s="2" t="str">
        <f t="shared" si="22"/>
        <v>S31</v>
      </c>
      <c r="AE36" s="2" t="str">
        <f t="shared" si="23"/>
        <v>AA$30:AA$37</v>
      </c>
    </row>
    <row r="37" spans="2:31" ht="13.5" hidden="1" customHeight="1" x14ac:dyDescent="0.2">
      <c r="B37" s="378">
        <v>8</v>
      </c>
      <c r="C37" s="379" t="str">
        <f t="shared" ca="1" si="11"/>
        <v/>
      </c>
      <c r="D37" s="379" t="str">
        <f t="shared" si="12"/>
        <v/>
      </c>
      <c r="E37" s="380"/>
      <c r="F37" s="381" t="s">
        <v>98</v>
      </c>
      <c r="G37" s="49"/>
      <c r="H37" s="49"/>
      <c r="I37" s="374" t="str">
        <f t="shared" si="13"/>
        <v/>
      </c>
      <c r="J37" s="382" t="str">
        <f t="shared" si="13"/>
        <v/>
      </c>
      <c r="K37" s="382" t="str">
        <f t="shared" si="13"/>
        <v/>
      </c>
      <c r="L37" s="382" t="str">
        <f t="shared" si="13"/>
        <v/>
      </c>
      <c r="M37" s="382" t="str">
        <f t="shared" si="13"/>
        <v/>
      </c>
      <c r="N37" s="382" t="str">
        <f t="shared" si="13"/>
        <v/>
      </c>
      <c r="O37" s="382" t="str">
        <f t="shared" si="13"/>
        <v/>
      </c>
      <c r="P37" s="63" t="str">
        <f t="shared" si="13"/>
        <v/>
      </c>
      <c r="Q37" s="2"/>
      <c r="R37" s="2"/>
      <c r="S37" s="42"/>
      <c r="T37" s="42">
        <f t="shared" ca="1" si="14"/>
        <v>0</v>
      </c>
      <c r="U37" s="42">
        <f t="shared" ca="1" si="15"/>
        <v>0</v>
      </c>
      <c r="V37" s="41" t="e">
        <f t="shared" ca="1" si="16"/>
        <v>#N/A</v>
      </c>
      <c r="W37" s="42" t="e">
        <f t="shared" si="17"/>
        <v>#N/A</v>
      </c>
      <c r="X37" s="42">
        <f t="shared" ca="1" si="18"/>
        <v>1</v>
      </c>
      <c r="Y37" s="35" t="e">
        <f t="shared" si="19"/>
        <v>#N/A</v>
      </c>
      <c r="Z37" s="1" t="str">
        <f t="shared" si="20"/>
        <v/>
      </c>
      <c r="AA37" s="1" t="e">
        <f t="shared" si="21"/>
        <v>#N/A</v>
      </c>
      <c r="AB37" s="1" t="str">
        <f>IF(S32="A","Admin!B31","Admin!C31")</f>
        <v>Admin!B31</v>
      </c>
      <c r="AC37" s="79">
        <f t="shared" si="24"/>
        <v>-6</v>
      </c>
      <c r="AD37" s="2" t="str">
        <f t="shared" si="22"/>
        <v>S31</v>
      </c>
      <c r="AE37" s="2" t="str">
        <f t="shared" si="23"/>
        <v>AA$30:AA$37</v>
      </c>
    </row>
    <row r="38" spans="2:31" ht="13.5" customHeight="1" x14ac:dyDescent="0.2">
      <c r="B38" s="50"/>
      <c r="C38" s="48"/>
      <c r="D38" s="48"/>
      <c r="E38" s="50"/>
      <c r="F38" s="49" t="s">
        <v>98</v>
      </c>
      <c r="G38" s="49"/>
      <c r="H38" s="49"/>
      <c r="I38" s="51"/>
      <c r="J38" s="51"/>
      <c r="K38" s="51"/>
      <c r="L38" s="51"/>
      <c r="M38" s="51"/>
      <c r="N38" s="51"/>
      <c r="O38" s="51"/>
      <c r="P38" s="51"/>
      <c r="Q38" s="2"/>
      <c r="R38" s="2"/>
      <c r="S38" s="42"/>
      <c r="T38" s="42"/>
      <c r="U38" s="41"/>
      <c r="V38" s="41"/>
      <c r="W38" s="42"/>
      <c r="X38" s="42"/>
      <c r="Y38" s="41"/>
    </row>
    <row r="39" spans="2:31" ht="13.5" customHeight="1" x14ac:dyDescent="0.2">
      <c r="B39" s="50"/>
      <c r="C39" s="48"/>
      <c r="D39" s="48"/>
      <c r="E39" s="50"/>
      <c r="F39" s="49"/>
      <c r="G39" s="49"/>
      <c r="H39" s="49"/>
      <c r="I39" s="51"/>
      <c r="J39" s="51"/>
      <c r="K39" s="51"/>
      <c r="L39" s="51"/>
      <c r="M39" s="51"/>
      <c r="N39" s="51"/>
      <c r="O39" s="51"/>
      <c r="P39" s="51"/>
      <c r="Q39" s="2"/>
      <c r="R39" s="2"/>
      <c r="S39" s="42"/>
      <c r="T39" s="42"/>
      <c r="U39" s="41"/>
      <c r="V39" s="41"/>
      <c r="W39" s="42"/>
      <c r="X39" s="42"/>
      <c r="Y39" s="41"/>
    </row>
    <row r="40" spans="2:31" s="2" customFormat="1" ht="13.5" customHeight="1" x14ac:dyDescent="0.2">
      <c r="B40" s="32" t="str">
        <f ca="1">S42 &amp; " " &amp; S44 &amp; " string  (" &amp; S$3 &amp;")"</f>
        <v>800m B string  (Men)</v>
      </c>
      <c r="H40" s="47"/>
      <c r="I40" s="29"/>
    </row>
    <row r="41" spans="2:31" ht="13.5" customHeight="1" x14ac:dyDescent="0.2">
      <c r="B41" s="75" t="s">
        <v>26</v>
      </c>
      <c r="C41" s="76" t="s">
        <v>23</v>
      </c>
      <c r="D41" s="76" t="s">
        <v>70</v>
      </c>
      <c r="E41" s="77" t="s">
        <v>24</v>
      </c>
      <c r="F41" s="78" t="s">
        <v>27</v>
      </c>
      <c r="G41" s="48"/>
      <c r="H41" s="48"/>
      <c r="I41" s="70" t="str">
        <f t="shared" ref="I41:P41" si="25">I$3</f>
        <v>Bromsgrove &amp; Redditch AC</v>
      </c>
      <c r="J41" s="70" t="str">
        <f t="shared" si="25"/>
        <v>Burton AC</v>
      </c>
      <c r="K41" s="70" t="str">
        <f t="shared" si="25"/>
        <v>Kidderminster &amp; Stourport AC</v>
      </c>
      <c r="L41" s="70" t="str">
        <f t="shared" si="25"/>
        <v>Newport Harriers</v>
      </c>
      <c r="M41" s="70" t="str">
        <f t="shared" si="25"/>
        <v>Royal Sutton Coldfield</v>
      </c>
      <c r="N41" s="70" t="str">
        <f t="shared" si="25"/>
        <v>Solihull &amp; Small Heath AC</v>
      </c>
      <c r="O41" s="70" t="str">
        <f t="shared" si="25"/>
        <v>Stratford on Avon AC</v>
      </c>
      <c r="P41" s="383" t="str">
        <f t="shared" si="25"/>
        <v>Team8</v>
      </c>
      <c r="S41" s="40">
        <v>40</v>
      </c>
      <c r="T41" s="41"/>
      <c r="U41" s="42" t="s">
        <v>81</v>
      </c>
      <c r="V41" s="41"/>
      <c r="W41" s="42"/>
      <c r="X41" s="42" t="s">
        <v>82</v>
      </c>
      <c r="Y41" s="41" t="s">
        <v>83</v>
      </c>
      <c r="Z41" s="1" t="s">
        <v>84</v>
      </c>
    </row>
    <row r="42" spans="2:31" ht="13.5" customHeight="1" x14ac:dyDescent="0.2">
      <c r="B42" s="222">
        <v>1</v>
      </c>
      <c r="C42" s="223" t="str">
        <f t="shared" ref="C42:C49" ca="1" si="26">IF(ISNA(V42),"",V42)</f>
        <v>Thomas Symmons</v>
      </c>
      <c r="D42" s="223" t="str">
        <f t="shared" ref="D42:D49" si="27">IF(ISNA(Y42),"",Y42)</f>
        <v>Solihull &amp; Small Heath AC</v>
      </c>
      <c r="E42" s="224">
        <v>66</v>
      </c>
      <c r="F42" s="225" t="s">
        <v>1907</v>
      </c>
      <c r="G42" s="49"/>
      <c r="H42" s="49"/>
      <c r="I42" s="55" t="str">
        <f t="shared" ref="I42:P49" si="28">IF($Z42=I$3,$T42,"")</f>
        <v/>
      </c>
      <c r="J42" s="56" t="str">
        <f t="shared" si="28"/>
        <v/>
      </c>
      <c r="K42" s="56" t="str">
        <f t="shared" si="28"/>
        <v/>
      </c>
      <c r="L42" s="56" t="str">
        <f t="shared" si="28"/>
        <v/>
      </c>
      <c r="M42" s="56" t="str">
        <f t="shared" si="28"/>
        <v/>
      </c>
      <c r="N42" s="56">
        <f t="shared" ca="1" si="28"/>
        <v>8</v>
      </c>
      <c r="O42" s="57" t="str">
        <f t="shared" si="28"/>
        <v/>
      </c>
      <c r="P42" s="144" t="str">
        <f t="shared" si="28"/>
        <v/>
      </c>
      <c r="Q42" s="2"/>
      <c r="R42" s="2"/>
      <c r="S42" s="42" t="str">
        <f ca="1">VLOOKUP(S41,INDIRECT($S$5),2,FALSE)</f>
        <v>800m</v>
      </c>
      <c r="T42" s="42">
        <f t="shared" ref="T42:T49" ca="1" si="29">IF(X42&gt;1,"Error",U42)</f>
        <v>8</v>
      </c>
      <c r="U42" s="42">
        <f t="shared" ref="U42:U49" ca="1" si="30">IF(AND(E42&lt;&gt;"",LEFT(F42,1)="d"),0,INDIRECT(AB42))</f>
        <v>8</v>
      </c>
      <c r="V42" s="41" t="str">
        <f t="shared" ref="V42:V49" ca="1" si="31">HLOOKUP(E42,INDIRECT($S$4),INDIRECT(AD42),FALSE)</f>
        <v>Thomas Symmons</v>
      </c>
      <c r="W42" s="42" t="str">
        <f t="shared" ref="W42:W49" si="32">CONCATENATE("=",AA42)</f>
        <v>=6</v>
      </c>
      <c r="X42" s="42">
        <f t="shared" ref="X42:X49" ca="1" si="33">COUNTIF(INDIRECT(AE42),W42)</f>
        <v>1</v>
      </c>
      <c r="Y42" s="35" t="str">
        <f t="shared" ref="Y42:Y49" si="34">VLOOKUP(E42,TeamID,2,FALSE)</f>
        <v>Solihull &amp; Small Heath AC</v>
      </c>
      <c r="Z42" s="1" t="str">
        <f t="shared" ref="Z42:Z49" si="35">IF(ISNA(Y42),"",Y42)</f>
        <v>Solihull &amp; Small Heath AC</v>
      </c>
      <c r="AA42" s="1">
        <f t="shared" ref="AA42:AA49" si="36">HLOOKUP(E42,$I$24:$X$25, 2, FALSE)</f>
        <v>6</v>
      </c>
      <c r="AB42" s="1" t="str">
        <f>IF(S44="A","Admin!B24","Admin!C24")</f>
        <v>Admin!C24</v>
      </c>
      <c r="AC42" s="79">
        <v>1</v>
      </c>
      <c r="AD42" s="2" t="str">
        <f t="shared" ref="AD42:AD49" si="37">"S" &amp; ROW(AB42)+AC42</f>
        <v>S43</v>
      </c>
      <c r="AE42" s="2" t="str">
        <f t="shared" ref="AE42:AE49" si="38">"AA$"&amp;ROW(AD42)+AC42-1&amp;":AA$"&amp;ROW(AD42)+AC42+6</f>
        <v>AA$42:AA$49</v>
      </c>
    </row>
    <row r="43" spans="2:31" ht="13.5" customHeight="1" x14ac:dyDescent="0.2">
      <c r="B43" s="34">
        <v>2</v>
      </c>
      <c r="C43" s="67" t="str">
        <f t="shared" ca="1" si="26"/>
        <v>Jack Shorten</v>
      </c>
      <c r="D43" s="67" t="str">
        <f t="shared" si="27"/>
        <v>Burton AC</v>
      </c>
      <c r="E43" s="36">
        <v>22</v>
      </c>
      <c r="F43" s="53" t="s">
        <v>1908</v>
      </c>
      <c r="G43" s="49"/>
      <c r="H43" s="49"/>
      <c r="I43" s="58" t="str">
        <f t="shared" si="28"/>
        <v/>
      </c>
      <c r="J43" s="59">
        <f t="shared" ca="1" si="28"/>
        <v>6</v>
      </c>
      <c r="K43" s="59" t="str">
        <f t="shared" si="28"/>
        <v/>
      </c>
      <c r="L43" s="59" t="str">
        <f t="shared" si="28"/>
        <v/>
      </c>
      <c r="M43" s="59" t="str">
        <f t="shared" si="28"/>
        <v/>
      </c>
      <c r="N43" s="59" t="str">
        <f t="shared" si="28"/>
        <v/>
      </c>
      <c r="O43" s="60" t="str">
        <f t="shared" si="28"/>
        <v/>
      </c>
      <c r="P43" s="149" t="str">
        <f t="shared" si="28"/>
        <v/>
      </c>
      <c r="Q43" s="2"/>
      <c r="R43" s="2"/>
      <c r="S43" s="42">
        <f>S41-$S$7</f>
        <v>8</v>
      </c>
      <c r="T43" s="42">
        <f t="shared" ca="1" si="29"/>
        <v>6</v>
      </c>
      <c r="U43" s="42">
        <f t="shared" ca="1" si="30"/>
        <v>6</v>
      </c>
      <c r="V43" s="41" t="str">
        <f t="shared" ca="1" si="31"/>
        <v>Jack Shorten</v>
      </c>
      <c r="W43" s="42" t="str">
        <f t="shared" si="32"/>
        <v>=2</v>
      </c>
      <c r="X43" s="42">
        <f t="shared" ca="1" si="33"/>
        <v>1</v>
      </c>
      <c r="Y43" s="35" t="str">
        <f t="shared" si="34"/>
        <v>Burton AC</v>
      </c>
      <c r="Z43" s="1" t="str">
        <f t="shared" si="35"/>
        <v>Burton AC</v>
      </c>
      <c r="AA43" s="1">
        <f t="shared" si="36"/>
        <v>2</v>
      </c>
      <c r="AB43" s="1" t="str">
        <f>IF(S44="A","Admin!B25","Admin!C25")</f>
        <v>Admin!C25</v>
      </c>
      <c r="AC43" s="79">
        <f t="shared" ref="AC43:AC49" si="39">AC42-1</f>
        <v>0</v>
      </c>
      <c r="AD43" s="2" t="str">
        <f t="shared" si="37"/>
        <v>S43</v>
      </c>
      <c r="AE43" s="2" t="str">
        <f t="shared" si="38"/>
        <v>AA$42:AA$49</v>
      </c>
    </row>
    <row r="44" spans="2:31" ht="13.5" customHeight="1" x14ac:dyDescent="0.2">
      <c r="B44" s="34">
        <v>3</v>
      </c>
      <c r="C44" s="67" t="str">
        <f t="shared" ca="1" si="26"/>
        <v>Tim Spencer</v>
      </c>
      <c r="D44" s="67" t="str">
        <f t="shared" si="27"/>
        <v>Bromsgrove &amp; Redditch AC</v>
      </c>
      <c r="E44" s="36">
        <v>11</v>
      </c>
      <c r="F44" s="53" t="s">
        <v>1909</v>
      </c>
      <c r="G44" s="49"/>
      <c r="H44" s="49"/>
      <c r="I44" s="58">
        <f t="shared" ca="1" si="28"/>
        <v>5</v>
      </c>
      <c r="J44" s="59" t="str">
        <f t="shared" si="28"/>
        <v/>
      </c>
      <c r="K44" s="59" t="str">
        <f t="shared" si="28"/>
        <v/>
      </c>
      <c r="L44" s="59" t="str">
        <f t="shared" si="28"/>
        <v/>
      </c>
      <c r="M44" s="59" t="str">
        <f t="shared" si="28"/>
        <v/>
      </c>
      <c r="N44" s="59" t="str">
        <f t="shared" si="28"/>
        <v/>
      </c>
      <c r="O44" s="60" t="str">
        <f t="shared" si="28"/>
        <v/>
      </c>
      <c r="P44" s="149" t="str">
        <f t="shared" si="28"/>
        <v/>
      </c>
      <c r="Q44" s="2"/>
      <c r="R44" s="2"/>
      <c r="S44" s="81" t="s">
        <v>45</v>
      </c>
      <c r="T44" s="42">
        <f t="shared" ca="1" si="29"/>
        <v>5</v>
      </c>
      <c r="U44" s="42">
        <f t="shared" ca="1" si="30"/>
        <v>5</v>
      </c>
      <c r="V44" s="41" t="str">
        <f t="shared" ca="1" si="31"/>
        <v>Tim Spencer</v>
      </c>
      <c r="W44" s="42" t="str">
        <f t="shared" si="32"/>
        <v>=1</v>
      </c>
      <c r="X44" s="42">
        <f t="shared" ca="1" si="33"/>
        <v>1</v>
      </c>
      <c r="Y44" s="35" t="str">
        <f t="shared" si="34"/>
        <v>Bromsgrove &amp; Redditch AC</v>
      </c>
      <c r="Z44" s="1" t="str">
        <f t="shared" si="35"/>
        <v>Bromsgrove &amp; Redditch AC</v>
      </c>
      <c r="AA44" s="1">
        <f t="shared" si="36"/>
        <v>1</v>
      </c>
      <c r="AB44" s="1" t="str">
        <f>IF(S44="A","Admin!B26","Admin!C26")</f>
        <v>Admin!C26</v>
      </c>
      <c r="AC44" s="79">
        <f t="shared" si="39"/>
        <v>-1</v>
      </c>
      <c r="AD44" s="2" t="str">
        <f t="shared" si="37"/>
        <v>S43</v>
      </c>
      <c r="AE44" s="2" t="str">
        <f t="shared" si="38"/>
        <v>AA$42:AA$49</v>
      </c>
    </row>
    <row r="45" spans="2:31" ht="13.5" customHeight="1" x14ac:dyDescent="0.2">
      <c r="B45" s="34">
        <v>4</v>
      </c>
      <c r="C45" s="67" t="str">
        <f t="shared" ca="1" si="26"/>
        <v>Ben Horton</v>
      </c>
      <c r="D45" s="67" t="str">
        <f t="shared" si="27"/>
        <v>Royal Sutton Coldfield</v>
      </c>
      <c r="E45" s="36">
        <v>55</v>
      </c>
      <c r="F45" s="53" t="s">
        <v>1910</v>
      </c>
      <c r="G45" s="49"/>
      <c r="H45" s="49"/>
      <c r="I45" s="58" t="str">
        <f t="shared" si="28"/>
        <v/>
      </c>
      <c r="J45" s="59" t="str">
        <f t="shared" si="28"/>
        <v/>
      </c>
      <c r="K45" s="59" t="str">
        <f t="shared" si="28"/>
        <v/>
      </c>
      <c r="L45" s="59" t="str">
        <f t="shared" si="28"/>
        <v/>
      </c>
      <c r="M45" s="59">
        <f t="shared" ca="1" si="28"/>
        <v>4</v>
      </c>
      <c r="N45" s="59" t="str">
        <f t="shared" si="28"/>
        <v/>
      </c>
      <c r="O45" s="60" t="str">
        <f t="shared" si="28"/>
        <v/>
      </c>
      <c r="P45" s="149" t="str">
        <f t="shared" si="28"/>
        <v/>
      </c>
      <c r="Q45" s="2"/>
      <c r="R45" s="2"/>
      <c r="S45" s="80" t="s">
        <v>85</v>
      </c>
      <c r="T45" s="42">
        <f t="shared" ca="1" si="29"/>
        <v>4</v>
      </c>
      <c r="U45" s="42">
        <f t="shared" ca="1" si="30"/>
        <v>4</v>
      </c>
      <c r="V45" s="41" t="str">
        <f t="shared" ca="1" si="31"/>
        <v>Ben Horton</v>
      </c>
      <c r="W45" s="42" t="str">
        <f t="shared" si="32"/>
        <v>=5</v>
      </c>
      <c r="X45" s="42">
        <f t="shared" ca="1" si="33"/>
        <v>1</v>
      </c>
      <c r="Y45" s="35" t="str">
        <f t="shared" si="34"/>
        <v>Royal Sutton Coldfield</v>
      </c>
      <c r="Z45" s="1" t="str">
        <f t="shared" si="35"/>
        <v>Royal Sutton Coldfield</v>
      </c>
      <c r="AA45" s="1">
        <f t="shared" si="36"/>
        <v>5</v>
      </c>
      <c r="AB45" s="1" t="str">
        <f>IF(S44="A","Admin!B27","Admin!C27")</f>
        <v>Admin!C27</v>
      </c>
      <c r="AC45" s="79">
        <f t="shared" si="39"/>
        <v>-2</v>
      </c>
      <c r="AD45" s="2" t="str">
        <f t="shared" si="37"/>
        <v>S43</v>
      </c>
      <c r="AE45" s="2" t="str">
        <f t="shared" si="38"/>
        <v>AA$42:AA$49</v>
      </c>
    </row>
    <row r="46" spans="2:31" ht="13.5" customHeight="1" x14ac:dyDescent="0.2">
      <c r="B46" s="34">
        <v>5</v>
      </c>
      <c r="C46" s="67" t="str">
        <f t="shared" ca="1" si="26"/>
        <v>Owain Jones</v>
      </c>
      <c r="D46" s="67" t="str">
        <f t="shared" si="27"/>
        <v>Stratford on Avon AC</v>
      </c>
      <c r="E46" s="36">
        <v>77</v>
      </c>
      <c r="F46" s="53" t="s">
        <v>1911</v>
      </c>
      <c r="G46" s="49"/>
      <c r="H46" s="49"/>
      <c r="I46" s="58" t="str">
        <f t="shared" si="28"/>
        <v/>
      </c>
      <c r="J46" s="59" t="str">
        <f t="shared" si="28"/>
        <v/>
      </c>
      <c r="K46" s="59" t="str">
        <f t="shared" si="28"/>
        <v/>
      </c>
      <c r="L46" s="59" t="str">
        <f t="shared" si="28"/>
        <v/>
      </c>
      <c r="M46" s="59" t="str">
        <f t="shared" si="28"/>
        <v/>
      </c>
      <c r="N46" s="59" t="str">
        <f t="shared" si="28"/>
        <v/>
      </c>
      <c r="O46" s="60">
        <f t="shared" ca="1" si="28"/>
        <v>3</v>
      </c>
      <c r="P46" s="149" t="str">
        <f t="shared" si="28"/>
        <v/>
      </c>
      <c r="Q46" s="2"/>
      <c r="R46" s="2"/>
      <c r="S46" s="42"/>
      <c r="T46" s="42">
        <f t="shared" ca="1" si="29"/>
        <v>3</v>
      </c>
      <c r="U46" s="42">
        <f t="shared" ca="1" si="30"/>
        <v>3</v>
      </c>
      <c r="V46" s="41" t="str">
        <f t="shared" ca="1" si="31"/>
        <v>Owain Jones</v>
      </c>
      <c r="W46" s="42" t="str">
        <f t="shared" si="32"/>
        <v>=7</v>
      </c>
      <c r="X46" s="42">
        <f t="shared" ca="1" si="33"/>
        <v>1</v>
      </c>
      <c r="Y46" s="35" t="str">
        <f t="shared" si="34"/>
        <v>Stratford on Avon AC</v>
      </c>
      <c r="Z46" s="1" t="str">
        <f t="shared" si="35"/>
        <v>Stratford on Avon AC</v>
      </c>
      <c r="AA46" s="1">
        <f t="shared" si="36"/>
        <v>7</v>
      </c>
      <c r="AB46" s="1" t="str">
        <f>IF(S44="A","Admin!B28","Admin!C28")</f>
        <v>Admin!C28</v>
      </c>
      <c r="AC46" s="79">
        <f t="shared" si="39"/>
        <v>-3</v>
      </c>
      <c r="AD46" s="2" t="str">
        <f t="shared" si="37"/>
        <v>S43</v>
      </c>
      <c r="AE46" s="2" t="str">
        <f t="shared" si="38"/>
        <v>AA$42:AA$49</v>
      </c>
    </row>
    <row r="47" spans="2:31" ht="13.5" customHeight="1" x14ac:dyDescent="0.2">
      <c r="B47" s="34">
        <v>6</v>
      </c>
      <c r="C47" s="67" t="str">
        <f t="shared" ca="1" si="26"/>
        <v>Malcolm Medhurst</v>
      </c>
      <c r="D47" s="67" t="str">
        <f t="shared" si="27"/>
        <v>Newport Harriers</v>
      </c>
      <c r="E47" s="36">
        <v>44</v>
      </c>
      <c r="F47" s="53" t="s">
        <v>1912</v>
      </c>
      <c r="G47" s="49"/>
      <c r="H47" s="49"/>
      <c r="I47" s="58" t="str">
        <f t="shared" si="28"/>
        <v/>
      </c>
      <c r="J47" s="59" t="str">
        <f t="shared" si="28"/>
        <v/>
      </c>
      <c r="K47" s="59" t="str">
        <f t="shared" si="28"/>
        <v/>
      </c>
      <c r="L47" s="59">
        <f t="shared" ca="1" si="28"/>
        <v>2</v>
      </c>
      <c r="M47" s="59" t="str">
        <f t="shared" si="28"/>
        <v/>
      </c>
      <c r="N47" s="59" t="str">
        <f t="shared" si="28"/>
        <v/>
      </c>
      <c r="O47" s="60" t="str">
        <f t="shared" si="28"/>
        <v/>
      </c>
      <c r="P47" s="149" t="str">
        <f t="shared" si="28"/>
        <v/>
      </c>
      <c r="Q47" s="2"/>
      <c r="R47" s="2"/>
      <c r="S47" s="42"/>
      <c r="T47" s="42">
        <f t="shared" ca="1" si="29"/>
        <v>2</v>
      </c>
      <c r="U47" s="42">
        <f t="shared" ca="1" si="30"/>
        <v>2</v>
      </c>
      <c r="V47" s="41" t="str">
        <f t="shared" ca="1" si="31"/>
        <v>Malcolm Medhurst</v>
      </c>
      <c r="W47" s="42" t="str">
        <f t="shared" si="32"/>
        <v>=4</v>
      </c>
      <c r="X47" s="42">
        <f t="shared" ca="1" si="33"/>
        <v>1</v>
      </c>
      <c r="Y47" s="35" t="str">
        <f t="shared" si="34"/>
        <v>Newport Harriers</v>
      </c>
      <c r="Z47" s="1" t="str">
        <f t="shared" si="35"/>
        <v>Newport Harriers</v>
      </c>
      <c r="AA47" s="1">
        <f t="shared" si="36"/>
        <v>4</v>
      </c>
      <c r="AB47" s="1" t="str">
        <f>IF(S44="A","Admin!B29","Admin!C29")</f>
        <v>Admin!C29</v>
      </c>
      <c r="AC47" s="79">
        <f t="shared" si="39"/>
        <v>-4</v>
      </c>
      <c r="AD47" s="2" t="str">
        <f t="shared" si="37"/>
        <v>S43</v>
      </c>
      <c r="AE47" s="2" t="str">
        <f t="shared" si="38"/>
        <v>AA$42:AA$49</v>
      </c>
    </row>
    <row r="48" spans="2:31" ht="13.5" customHeight="1" x14ac:dyDescent="0.2">
      <c r="B48" s="37">
        <v>7</v>
      </c>
      <c r="C48" s="68" t="str">
        <f t="shared" ca="1" si="26"/>
        <v/>
      </c>
      <c r="D48" s="68" t="str">
        <f t="shared" si="27"/>
        <v/>
      </c>
      <c r="E48" s="38"/>
      <c r="F48" s="54" t="s">
        <v>98</v>
      </c>
      <c r="G48" s="49"/>
      <c r="H48" s="49"/>
      <c r="I48" s="61" t="str">
        <f t="shared" si="28"/>
        <v/>
      </c>
      <c r="J48" s="62" t="str">
        <f t="shared" si="28"/>
        <v/>
      </c>
      <c r="K48" s="62" t="str">
        <f t="shared" si="28"/>
        <v/>
      </c>
      <c r="L48" s="62" t="str">
        <f t="shared" si="28"/>
        <v/>
      </c>
      <c r="M48" s="62" t="str">
        <f t="shared" si="28"/>
        <v/>
      </c>
      <c r="N48" s="62" t="str">
        <f t="shared" si="28"/>
        <v/>
      </c>
      <c r="O48" s="63" t="str">
        <f t="shared" si="28"/>
        <v/>
      </c>
      <c r="P48" s="149" t="str">
        <f t="shared" si="28"/>
        <v/>
      </c>
      <c r="Q48" s="2"/>
      <c r="R48" s="2"/>
      <c r="S48" s="42"/>
      <c r="T48" s="42" t="str">
        <f t="shared" ca="1" si="29"/>
        <v>Error</v>
      </c>
      <c r="U48" s="42">
        <f t="shared" ca="1" si="30"/>
        <v>1</v>
      </c>
      <c r="V48" s="41" t="e">
        <f t="shared" ca="1" si="31"/>
        <v>#N/A</v>
      </c>
      <c r="W48" s="42" t="e">
        <f t="shared" si="32"/>
        <v>#N/A</v>
      </c>
      <c r="X48" s="42">
        <f t="shared" ca="1" si="33"/>
        <v>2</v>
      </c>
      <c r="Y48" s="35" t="e">
        <f t="shared" si="34"/>
        <v>#N/A</v>
      </c>
      <c r="Z48" s="1" t="str">
        <f t="shared" si="35"/>
        <v/>
      </c>
      <c r="AA48" s="1" t="e">
        <f t="shared" si="36"/>
        <v>#N/A</v>
      </c>
      <c r="AB48" s="1" t="str">
        <f>IF(S44="A","Admin!B30","Admin!C30")</f>
        <v>Admin!C30</v>
      </c>
      <c r="AC48" s="79">
        <f t="shared" si="39"/>
        <v>-5</v>
      </c>
      <c r="AD48" s="2" t="str">
        <f t="shared" si="37"/>
        <v>S43</v>
      </c>
      <c r="AE48" s="2" t="str">
        <f t="shared" si="38"/>
        <v>AA$42:AA$49</v>
      </c>
    </row>
    <row r="49" spans="2:31" ht="13.5" hidden="1" customHeight="1" x14ac:dyDescent="0.2">
      <c r="B49" s="378">
        <v>8</v>
      </c>
      <c r="C49" s="379" t="str">
        <f t="shared" ca="1" si="26"/>
        <v/>
      </c>
      <c r="D49" s="379" t="str">
        <f t="shared" si="27"/>
        <v/>
      </c>
      <c r="E49" s="380"/>
      <c r="F49" s="381" t="s">
        <v>98</v>
      </c>
      <c r="G49" s="49"/>
      <c r="H49" s="49"/>
      <c r="I49" s="374" t="str">
        <f t="shared" si="28"/>
        <v/>
      </c>
      <c r="J49" s="382" t="str">
        <f t="shared" si="28"/>
        <v/>
      </c>
      <c r="K49" s="382" t="str">
        <f t="shared" si="28"/>
        <v/>
      </c>
      <c r="L49" s="382" t="str">
        <f t="shared" si="28"/>
        <v/>
      </c>
      <c r="M49" s="382" t="str">
        <f t="shared" si="28"/>
        <v/>
      </c>
      <c r="N49" s="382" t="str">
        <f t="shared" si="28"/>
        <v/>
      </c>
      <c r="O49" s="382" t="str">
        <f t="shared" si="28"/>
        <v/>
      </c>
      <c r="P49" s="63" t="str">
        <f t="shared" si="28"/>
        <v/>
      </c>
      <c r="Q49" s="2"/>
      <c r="R49" s="2"/>
      <c r="S49" s="42"/>
      <c r="T49" s="42" t="str">
        <f t="shared" ca="1" si="29"/>
        <v>Error</v>
      </c>
      <c r="U49" s="42">
        <f t="shared" ca="1" si="30"/>
        <v>0</v>
      </c>
      <c r="V49" s="41" t="e">
        <f t="shared" ca="1" si="31"/>
        <v>#N/A</v>
      </c>
      <c r="W49" s="42" t="e">
        <f t="shared" si="32"/>
        <v>#N/A</v>
      </c>
      <c r="X49" s="42">
        <f t="shared" ca="1" si="33"/>
        <v>2</v>
      </c>
      <c r="Y49" s="35" t="e">
        <f t="shared" si="34"/>
        <v>#N/A</v>
      </c>
      <c r="Z49" s="1" t="str">
        <f t="shared" si="35"/>
        <v/>
      </c>
      <c r="AA49" s="1" t="e">
        <f t="shared" si="36"/>
        <v>#N/A</v>
      </c>
      <c r="AB49" s="1" t="str">
        <f>IF(S44="A","Admin!B31","Admin!C31")</f>
        <v>Admin!C31</v>
      </c>
      <c r="AC49" s="79">
        <f t="shared" si="39"/>
        <v>-6</v>
      </c>
      <c r="AD49" s="2" t="str">
        <f t="shared" si="37"/>
        <v>S43</v>
      </c>
      <c r="AE49" s="2" t="str">
        <f t="shared" si="38"/>
        <v>AA$42:AA$49</v>
      </c>
    </row>
    <row r="50" spans="2:31" ht="13.5" customHeight="1" x14ac:dyDescent="0.2"/>
    <row r="51" spans="2:31" ht="13.5" customHeight="1" x14ac:dyDescent="0.2"/>
    <row r="52" spans="2:31" s="2" customFormat="1" ht="13.5" customHeight="1" x14ac:dyDescent="0.2">
      <c r="B52" s="32" t="str">
        <f ca="1">S54 &amp; " " &amp; S56 &amp; " string  (" &amp; S$3 &amp;")"</f>
        <v>1500m A string  (Men)</v>
      </c>
      <c r="H52" s="47"/>
      <c r="I52" s="29"/>
    </row>
    <row r="53" spans="2:31" ht="13.5" customHeight="1" x14ac:dyDescent="0.2">
      <c r="B53" s="75" t="s">
        <v>26</v>
      </c>
      <c r="C53" s="76" t="s">
        <v>23</v>
      </c>
      <c r="D53" s="76" t="s">
        <v>70</v>
      </c>
      <c r="E53" s="77" t="s">
        <v>24</v>
      </c>
      <c r="F53" s="78" t="s">
        <v>27</v>
      </c>
      <c r="G53" s="48"/>
      <c r="H53" s="48"/>
      <c r="I53" s="70" t="str">
        <f t="shared" ref="I53:P53" si="40">I$3</f>
        <v>Bromsgrove &amp; Redditch AC</v>
      </c>
      <c r="J53" s="70" t="str">
        <f t="shared" si="40"/>
        <v>Burton AC</v>
      </c>
      <c r="K53" s="70" t="str">
        <f t="shared" si="40"/>
        <v>Kidderminster &amp; Stourport AC</v>
      </c>
      <c r="L53" s="70" t="str">
        <f t="shared" si="40"/>
        <v>Newport Harriers</v>
      </c>
      <c r="M53" s="70" t="str">
        <f t="shared" si="40"/>
        <v>Royal Sutton Coldfield</v>
      </c>
      <c r="N53" s="70" t="str">
        <f t="shared" si="40"/>
        <v>Solihull &amp; Small Heath AC</v>
      </c>
      <c r="O53" s="70" t="str">
        <f t="shared" si="40"/>
        <v>Stratford on Avon AC</v>
      </c>
      <c r="P53" s="383" t="str">
        <f t="shared" si="40"/>
        <v>Team8</v>
      </c>
      <c r="S53" s="40">
        <v>41</v>
      </c>
      <c r="T53" s="41"/>
      <c r="U53" s="42" t="s">
        <v>81</v>
      </c>
      <c r="V53" s="41"/>
      <c r="W53" s="42"/>
      <c r="X53" s="42" t="s">
        <v>82</v>
      </c>
      <c r="Y53" s="41" t="s">
        <v>83</v>
      </c>
      <c r="Z53" s="1" t="s">
        <v>84</v>
      </c>
    </row>
    <row r="54" spans="2:31" ht="13.5" customHeight="1" x14ac:dyDescent="0.2">
      <c r="B54" s="222">
        <v>1</v>
      </c>
      <c r="C54" s="223" t="str">
        <f t="shared" ref="C54:C61" ca="1" si="41">IF(ISNA(V54),"",V54)</f>
        <v>Gareth Richardson</v>
      </c>
      <c r="D54" s="223" t="str">
        <f t="shared" ref="D54:D61" si="42">IF(ISNA(Y54),"",Y54)</f>
        <v>Bromsgrove &amp; Redditch AC</v>
      </c>
      <c r="E54" s="224">
        <v>1</v>
      </c>
      <c r="F54" s="225" t="s">
        <v>2055</v>
      </c>
      <c r="G54" s="49"/>
      <c r="H54" s="49"/>
      <c r="I54" s="55">
        <f t="shared" ref="I54:P61" ca="1" si="43">IF($Z54=I$3,$T54,"")</f>
        <v>10</v>
      </c>
      <c r="J54" s="56" t="str">
        <f t="shared" si="43"/>
        <v/>
      </c>
      <c r="K54" s="56" t="str">
        <f t="shared" si="43"/>
        <v/>
      </c>
      <c r="L54" s="56" t="str">
        <f t="shared" si="43"/>
        <v/>
      </c>
      <c r="M54" s="56" t="str">
        <f t="shared" si="43"/>
        <v/>
      </c>
      <c r="N54" s="56" t="str">
        <f t="shared" si="43"/>
        <v/>
      </c>
      <c r="O54" s="57" t="str">
        <f t="shared" si="43"/>
        <v/>
      </c>
      <c r="P54" s="144" t="str">
        <f t="shared" si="43"/>
        <v/>
      </c>
      <c r="Q54" s="2"/>
      <c r="R54" s="2"/>
      <c r="S54" s="42" t="str">
        <f ca="1">VLOOKUP(S53,INDIRECT($S$5),2,FALSE)</f>
        <v>1500m</v>
      </c>
      <c r="T54" s="42">
        <f t="shared" ref="T54:T61" ca="1" si="44">IF(X54&gt;1,"Error",U54)</f>
        <v>10</v>
      </c>
      <c r="U54" s="42">
        <f t="shared" ref="U54:U61" ca="1" si="45">IF(AND(E54&lt;&gt;"",LEFT(F54,1)="d"),0,INDIRECT(AB54))</f>
        <v>10</v>
      </c>
      <c r="V54" s="41" t="str">
        <f t="shared" ref="V54:V61" ca="1" si="46">HLOOKUP(E54,INDIRECT($S$4),INDIRECT(AD54),FALSE)</f>
        <v>Gareth Richardson</v>
      </c>
      <c r="W54" s="42" t="str">
        <f t="shared" ref="W54:W61" si="47">CONCATENATE("=",AA54)</f>
        <v>=1</v>
      </c>
      <c r="X54" s="42">
        <f t="shared" ref="X54:X61" ca="1" si="48">COUNTIF(INDIRECT(AE54),W54)</f>
        <v>1</v>
      </c>
      <c r="Y54" s="35" t="str">
        <f t="shared" ref="Y54:Y61" si="49">VLOOKUP(E54,TeamID,2,FALSE)</f>
        <v>Bromsgrove &amp; Redditch AC</v>
      </c>
      <c r="Z54" s="1" t="str">
        <f t="shared" ref="Z54:Z61" si="50">IF(ISNA(Y54),"",Y54)</f>
        <v>Bromsgrove &amp; Redditch AC</v>
      </c>
      <c r="AA54" s="1">
        <f t="shared" ref="AA54:AA61" si="51">HLOOKUP(E54,$I$24:$X$25, 2, FALSE)</f>
        <v>1</v>
      </c>
      <c r="AB54" s="1" t="str">
        <f>IF(S56="A","Admin!B24","Admin!C24")</f>
        <v>Admin!B24</v>
      </c>
      <c r="AC54" s="79">
        <v>1</v>
      </c>
      <c r="AD54" s="2" t="str">
        <f t="shared" ref="AD54:AD61" si="52">"S" &amp; ROW(AB54)+AC54</f>
        <v>S55</v>
      </c>
      <c r="AE54" s="2" t="str">
        <f t="shared" ref="AE54:AE61" si="53">"AA$"&amp;ROW(AD54)+AC54-1&amp;":AA$"&amp;ROW(AD54)+AC54+6</f>
        <v>AA$54:AA$61</v>
      </c>
    </row>
    <row r="55" spans="2:31" ht="13.5" customHeight="1" x14ac:dyDescent="0.2">
      <c r="B55" s="34">
        <v>2</v>
      </c>
      <c r="C55" s="67" t="str">
        <f t="shared" ca="1" si="41"/>
        <v>Spencer Smith</v>
      </c>
      <c r="D55" s="67" t="str">
        <f t="shared" si="42"/>
        <v>Newport Harriers</v>
      </c>
      <c r="E55" s="36">
        <v>4</v>
      </c>
      <c r="F55" s="53" t="s">
        <v>2056</v>
      </c>
      <c r="G55" s="49"/>
      <c r="H55" s="49"/>
      <c r="I55" s="58" t="str">
        <f t="shared" si="43"/>
        <v/>
      </c>
      <c r="J55" s="59" t="str">
        <f t="shared" si="43"/>
        <v/>
      </c>
      <c r="K55" s="59" t="str">
        <f t="shared" si="43"/>
        <v/>
      </c>
      <c r="L55" s="59">
        <f t="shared" ca="1" si="43"/>
        <v>8</v>
      </c>
      <c r="M55" s="59" t="str">
        <f t="shared" si="43"/>
        <v/>
      </c>
      <c r="N55" s="59" t="str">
        <f t="shared" si="43"/>
        <v/>
      </c>
      <c r="O55" s="60" t="str">
        <f t="shared" si="43"/>
        <v/>
      </c>
      <c r="P55" s="149" t="str">
        <f t="shared" si="43"/>
        <v/>
      </c>
      <c r="Q55" s="2"/>
      <c r="R55" s="2"/>
      <c r="S55" s="42">
        <f>S53-$S$7</f>
        <v>9</v>
      </c>
      <c r="T55" s="42">
        <f t="shared" ca="1" si="44"/>
        <v>8</v>
      </c>
      <c r="U55" s="42">
        <f t="shared" ca="1" si="45"/>
        <v>8</v>
      </c>
      <c r="V55" s="41" t="str">
        <f t="shared" ca="1" si="46"/>
        <v>Spencer Smith</v>
      </c>
      <c r="W55" s="42" t="str">
        <f t="shared" si="47"/>
        <v>=4</v>
      </c>
      <c r="X55" s="42">
        <f t="shared" ca="1" si="48"/>
        <v>1</v>
      </c>
      <c r="Y55" s="35" t="str">
        <f t="shared" si="49"/>
        <v>Newport Harriers</v>
      </c>
      <c r="Z55" s="1" t="str">
        <f t="shared" si="50"/>
        <v>Newport Harriers</v>
      </c>
      <c r="AA55" s="1">
        <f t="shared" si="51"/>
        <v>4</v>
      </c>
      <c r="AB55" s="1" t="str">
        <f>IF(S56="A","Admin!B25","Admin!C25")</f>
        <v>Admin!B25</v>
      </c>
      <c r="AC55" s="79">
        <f t="shared" ref="AC55:AC61" si="54">AC54-1</f>
        <v>0</v>
      </c>
      <c r="AD55" s="2" t="str">
        <f t="shared" si="52"/>
        <v>S55</v>
      </c>
      <c r="AE55" s="2" t="str">
        <f t="shared" si="53"/>
        <v>AA$54:AA$61</v>
      </c>
    </row>
    <row r="56" spans="2:31" ht="13.5" customHeight="1" x14ac:dyDescent="0.2">
      <c r="B56" s="34">
        <v>3</v>
      </c>
      <c r="C56" s="67" t="str">
        <f t="shared" ca="1" si="41"/>
        <v>Lewis Duvall</v>
      </c>
      <c r="D56" s="67" t="str">
        <f t="shared" si="42"/>
        <v>Royal Sutton Coldfield</v>
      </c>
      <c r="E56" s="36">
        <v>5</v>
      </c>
      <c r="F56" s="53" t="s">
        <v>2057</v>
      </c>
      <c r="G56" s="49"/>
      <c r="H56" s="49"/>
      <c r="I56" s="58" t="str">
        <f t="shared" si="43"/>
        <v/>
      </c>
      <c r="J56" s="59" t="str">
        <f t="shared" si="43"/>
        <v/>
      </c>
      <c r="K56" s="59" t="str">
        <f t="shared" si="43"/>
        <v/>
      </c>
      <c r="L56" s="59" t="str">
        <f t="shared" si="43"/>
        <v/>
      </c>
      <c r="M56" s="59">
        <f t="shared" ca="1" si="43"/>
        <v>7</v>
      </c>
      <c r="N56" s="59" t="str">
        <f t="shared" si="43"/>
        <v/>
      </c>
      <c r="O56" s="60" t="str">
        <f t="shared" si="43"/>
        <v/>
      </c>
      <c r="P56" s="149" t="str">
        <f t="shared" si="43"/>
        <v/>
      </c>
      <c r="Q56" s="2"/>
      <c r="R56" s="2"/>
      <c r="S56" s="81" t="s">
        <v>44</v>
      </c>
      <c r="T56" s="42">
        <f t="shared" ca="1" si="44"/>
        <v>7</v>
      </c>
      <c r="U56" s="42">
        <f t="shared" ca="1" si="45"/>
        <v>7</v>
      </c>
      <c r="V56" s="41" t="str">
        <f t="shared" ca="1" si="46"/>
        <v>Lewis Duvall</v>
      </c>
      <c r="W56" s="42" t="str">
        <f t="shared" si="47"/>
        <v>=5</v>
      </c>
      <c r="X56" s="42">
        <f t="shared" ca="1" si="48"/>
        <v>1</v>
      </c>
      <c r="Y56" s="35" t="str">
        <f t="shared" si="49"/>
        <v>Royal Sutton Coldfield</v>
      </c>
      <c r="Z56" s="1" t="str">
        <f t="shared" si="50"/>
        <v>Royal Sutton Coldfield</v>
      </c>
      <c r="AA56" s="1">
        <f t="shared" si="51"/>
        <v>5</v>
      </c>
      <c r="AB56" s="1" t="str">
        <f>IF(S56="A","Admin!B26","Admin!C26")</f>
        <v>Admin!B26</v>
      </c>
      <c r="AC56" s="79">
        <f t="shared" si="54"/>
        <v>-1</v>
      </c>
      <c r="AD56" s="2" t="str">
        <f t="shared" si="52"/>
        <v>S55</v>
      </c>
      <c r="AE56" s="2" t="str">
        <f t="shared" si="53"/>
        <v>AA$54:AA$61</v>
      </c>
    </row>
    <row r="57" spans="2:31" ht="13.5" customHeight="1" x14ac:dyDescent="0.2">
      <c r="B57" s="34">
        <v>4</v>
      </c>
      <c r="C57" s="67" t="str">
        <f t="shared" ca="1" si="41"/>
        <v>Chris Telling</v>
      </c>
      <c r="D57" s="67" t="str">
        <f t="shared" si="42"/>
        <v>Kidderminster &amp; Stourport AC</v>
      </c>
      <c r="E57" s="36">
        <v>3</v>
      </c>
      <c r="F57" s="53" t="s">
        <v>2058</v>
      </c>
      <c r="G57" s="49"/>
      <c r="H57" s="49"/>
      <c r="I57" s="58" t="str">
        <f t="shared" si="43"/>
        <v/>
      </c>
      <c r="J57" s="59" t="str">
        <f t="shared" si="43"/>
        <v/>
      </c>
      <c r="K57" s="59">
        <f t="shared" ca="1" si="43"/>
        <v>6</v>
      </c>
      <c r="L57" s="59" t="str">
        <f t="shared" si="43"/>
        <v/>
      </c>
      <c r="M57" s="59" t="str">
        <f t="shared" si="43"/>
        <v/>
      </c>
      <c r="N57" s="59" t="str">
        <f t="shared" si="43"/>
        <v/>
      </c>
      <c r="O57" s="60" t="str">
        <f t="shared" si="43"/>
        <v/>
      </c>
      <c r="P57" s="149" t="str">
        <f t="shared" si="43"/>
        <v/>
      </c>
      <c r="Q57" s="2"/>
      <c r="R57" s="2"/>
      <c r="S57" s="80" t="s">
        <v>85</v>
      </c>
      <c r="T57" s="42">
        <f t="shared" ca="1" si="44"/>
        <v>6</v>
      </c>
      <c r="U57" s="42">
        <f t="shared" ca="1" si="45"/>
        <v>6</v>
      </c>
      <c r="V57" s="41" t="str">
        <f t="shared" ca="1" si="46"/>
        <v>Chris Telling</v>
      </c>
      <c r="W57" s="42" t="str">
        <f t="shared" si="47"/>
        <v>=3</v>
      </c>
      <c r="X57" s="42">
        <f t="shared" ca="1" si="48"/>
        <v>1</v>
      </c>
      <c r="Y57" s="35" t="str">
        <f t="shared" si="49"/>
        <v>Kidderminster &amp; Stourport AC</v>
      </c>
      <c r="Z57" s="1" t="str">
        <f t="shared" si="50"/>
        <v>Kidderminster &amp; Stourport AC</v>
      </c>
      <c r="AA57" s="1">
        <f t="shared" si="51"/>
        <v>3</v>
      </c>
      <c r="AB57" s="1" t="str">
        <f>IF(S56="A","Admin!B27","Admin!C27")</f>
        <v>Admin!B27</v>
      </c>
      <c r="AC57" s="79">
        <f t="shared" si="54"/>
        <v>-2</v>
      </c>
      <c r="AD57" s="2" t="str">
        <f t="shared" si="52"/>
        <v>S55</v>
      </c>
      <c r="AE57" s="2" t="str">
        <f t="shared" si="53"/>
        <v>AA$54:AA$61</v>
      </c>
    </row>
    <row r="58" spans="2:31" ht="13.5" customHeight="1" x14ac:dyDescent="0.2">
      <c r="B58" s="34">
        <v>5</v>
      </c>
      <c r="C58" s="67" t="str">
        <f t="shared" ca="1" si="41"/>
        <v>Jonathan Dumelow</v>
      </c>
      <c r="D58" s="67" t="str">
        <f t="shared" si="42"/>
        <v>Burton AC</v>
      </c>
      <c r="E58" s="36">
        <v>2</v>
      </c>
      <c r="F58" s="53" t="s">
        <v>2059</v>
      </c>
      <c r="G58" s="49"/>
      <c r="H58" s="49"/>
      <c r="I58" s="58" t="str">
        <f t="shared" si="43"/>
        <v/>
      </c>
      <c r="J58" s="59">
        <f t="shared" ca="1" si="43"/>
        <v>5</v>
      </c>
      <c r="K58" s="59" t="str">
        <f t="shared" si="43"/>
        <v/>
      </c>
      <c r="L58" s="59" t="str">
        <f t="shared" si="43"/>
        <v/>
      </c>
      <c r="M58" s="59" t="str">
        <f t="shared" si="43"/>
        <v/>
      </c>
      <c r="N58" s="59" t="str">
        <f t="shared" si="43"/>
        <v/>
      </c>
      <c r="O58" s="60" t="str">
        <f t="shared" si="43"/>
        <v/>
      </c>
      <c r="P58" s="149" t="str">
        <f t="shared" si="43"/>
        <v/>
      </c>
      <c r="Q58" s="2"/>
      <c r="R58" s="2"/>
      <c r="S58" s="42"/>
      <c r="T58" s="42">
        <f t="shared" ca="1" si="44"/>
        <v>5</v>
      </c>
      <c r="U58" s="42">
        <f t="shared" ca="1" si="45"/>
        <v>5</v>
      </c>
      <c r="V58" s="41" t="str">
        <f t="shared" ca="1" si="46"/>
        <v>Jonathan Dumelow</v>
      </c>
      <c r="W58" s="42" t="str">
        <f t="shared" si="47"/>
        <v>=2</v>
      </c>
      <c r="X58" s="42">
        <f t="shared" ca="1" si="48"/>
        <v>1</v>
      </c>
      <c r="Y58" s="35" t="str">
        <f t="shared" si="49"/>
        <v>Burton AC</v>
      </c>
      <c r="Z58" s="1" t="str">
        <f t="shared" si="50"/>
        <v>Burton AC</v>
      </c>
      <c r="AA58" s="1">
        <f t="shared" si="51"/>
        <v>2</v>
      </c>
      <c r="AB58" s="1" t="str">
        <f>IF(S56="A","Admin!B28","Admin!C28")</f>
        <v>Admin!B28</v>
      </c>
      <c r="AC58" s="79">
        <f t="shared" si="54"/>
        <v>-3</v>
      </c>
      <c r="AD58" s="2" t="str">
        <f t="shared" si="52"/>
        <v>S55</v>
      </c>
      <c r="AE58" s="2" t="str">
        <f t="shared" si="53"/>
        <v>AA$54:AA$61</v>
      </c>
    </row>
    <row r="59" spans="2:31" ht="13.5" customHeight="1" x14ac:dyDescent="0.2">
      <c r="B59" s="34">
        <v>6</v>
      </c>
      <c r="C59" s="67" t="str">
        <f t="shared" ca="1" si="41"/>
        <v>Maxwell Cox</v>
      </c>
      <c r="D59" s="67" t="str">
        <f t="shared" si="42"/>
        <v>Solihull &amp; Small Heath AC</v>
      </c>
      <c r="E59" s="36">
        <v>6</v>
      </c>
      <c r="F59" s="53" t="s">
        <v>2060</v>
      </c>
      <c r="G59" s="49"/>
      <c r="H59" s="49"/>
      <c r="I59" s="58" t="str">
        <f t="shared" si="43"/>
        <v/>
      </c>
      <c r="J59" s="59" t="str">
        <f t="shared" si="43"/>
        <v/>
      </c>
      <c r="K59" s="59" t="str">
        <f t="shared" si="43"/>
        <v/>
      </c>
      <c r="L59" s="59" t="str">
        <f t="shared" si="43"/>
        <v/>
      </c>
      <c r="M59" s="59" t="str">
        <f t="shared" si="43"/>
        <v/>
      </c>
      <c r="N59" s="59">
        <f t="shared" ca="1" si="43"/>
        <v>4</v>
      </c>
      <c r="O59" s="60" t="str">
        <f t="shared" si="43"/>
        <v/>
      </c>
      <c r="P59" s="149" t="str">
        <f t="shared" si="43"/>
        <v/>
      </c>
      <c r="Q59" s="2"/>
      <c r="R59" s="2"/>
      <c r="S59" s="42"/>
      <c r="T59" s="42">
        <f t="shared" ca="1" si="44"/>
        <v>4</v>
      </c>
      <c r="U59" s="42">
        <f t="shared" ca="1" si="45"/>
        <v>4</v>
      </c>
      <c r="V59" s="41" t="str">
        <f t="shared" ca="1" si="46"/>
        <v>Maxwell Cox</v>
      </c>
      <c r="W59" s="42" t="str">
        <f t="shared" si="47"/>
        <v>=6</v>
      </c>
      <c r="X59" s="42">
        <f t="shared" ca="1" si="48"/>
        <v>1</v>
      </c>
      <c r="Y59" s="35" t="str">
        <f t="shared" si="49"/>
        <v>Solihull &amp; Small Heath AC</v>
      </c>
      <c r="Z59" s="1" t="str">
        <f t="shared" si="50"/>
        <v>Solihull &amp; Small Heath AC</v>
      </c>
      <c r="AA59" s="1">
        <f t="shared" si="51"/>
        <v>6</v>
      </c>
      <c r="AB59" s="1" t="str">
        <f>IF(S56="A","Admin!B29","Admin!C29")</f>
        <v>Admin!B29</v>
      </c>
      <c r="AC59" s="79">
        <f t="shared" si="54"/>
        <v>-4</v>
      </c>
      <c r="AD59" s="2" t="str">
        <f t="shared" si="52"/>
        <v>S55</v>
      </c>
      <c r="AE59" s="2" t="str">
        <f t="shared" si="53"/>
        <v>AA$54:AA$61</v>
      </c>
    </row>
    <row r="60" spans="2:31" ht="13.5" customHeight="1" x14ac:dyDescent="0.2">
      <c r="B60" s="37">
        <v>7</v>
      </c>
      <c r="C60" s="68" t="str">
        <f t="shared" ca="1" si="41"/>
        <v>Paul Hawkins</v>
      </c>
      <c r="D60" s="68" t="str">
        <f t="shared" si="42"/>
        <v>Stratford on Avon AC</v>
      </c>
      <c r="E60" s="38">
        <v>7</v>
      </c>
      <c r="F60" s="54" t="s">
        <v>2061</v>
      </c>
      <c r="G60" s="49"/>
      <c r="H60" s="49"/>
      <c r="I60" s="61" t="str">
        <f t="shared" si="43"/>
        <v/>
      </c>
      <c r="J60" s="62" t="str">
        <f t="shared" si="43"/>
        <v/>
      </c>
      <c r="K60" s="62" t="str">
        <f t="shared" si="43"/>
        <v/>
      </c>
      <c r="L60" s="62" t="str">
        <f t="shared" si="43"/>
        <v/>
      </c>
      <c r="M60" s="62" t="str">
        <f t="shared" si="43"/>
        <v/>
      </c>
      <c r="N60" s="62" t="str">
        <f t="shared" si="43"/>
        <v/>
      </c>
      <c r="O60" s="63">
        <f t="shared" ca="1" si="43"/>
        <v>3</v>
      </c>
      <c r="P60" s="149" t="str">
        <f t="shared" si="43"/>
        <v/>
      </c>
      <c r="Q60" s="2"/>
      <c r="R60" s="2"/>
      <c r="S60" s="42"/>
      <c r="T60" s="42">
        <f t="shared" ca="1" si="44"/>
        <v>3</v>
      </c>
      <c r="U60" s="42">
        <f t="shared" ca="1" si="45"/>
        <v>3</v>
      </c>
      <c r="V60" s="41" t="str">
        <f t="shared" ca="1" si="46"/>
        <v>Paul Hawkins</v>
      </c>
      <c r="W60" s="42" t="str">
        <f t="shared" si="47"/>
        <v>=7</v>
      </c>
      <c r="X60" s="42">
        <f t="shared" ca="1" si="48"/>
        <v>1</v>
      </c>
      <c r="Y60" s="35" t="str">
        <f t="shared" si="49"/>
        <v>Stratford on Avon AC</v>
      </c>
      <c r="Z60" s="1" t="str">
        <f t="shared" si="50"/>
        <v>Stratford on Avon AC</v>
      </c>
      <c r="AA60" s="1">
        <f t="shared" si="51"/>
        <v>7</v>
      </c>
      <c r="AB60" s="1" t="str">
        <f>IF(S56="A","Admin!B30","Admin!C30")</f>
        <v>Admin!B30</v>
      </c>
      <c r="AC60" s="79">
        <f t="shared" si="54"/>
        <v>-5</v>
      </c>
      <c r="AD60" s="2" t="str">
        <f t="shared" si="52"/>
        <v>S55</v>
      </c>
      <c r="AE60" s="2" t="str">
        <f t="shared" si="53"/>
        <v>AA$54:AA$61</v>
      </c>
    </row>
    <row r="61" spans="2:31" ht="13.5" hidden="1" customHeight="1" x14ac:dyDescent="0.2">
      <c r="B61" s="378">
        <v>8</v>
      </c>
      <c r="C61" s="379" t="str">
        <f t="shared" ca="1" si="41"/>
        <v/>
      </c>
      <c r="D61" s="379" t="str">
        <f t="shared" si="42"/>
        <v/>
      </c>
      <c r="E61" s="380"/>
      <c r="F61" s="381" t="s">
        <v>98</v>
      </c>
      <c r="G61" s="49"/>
      <c r="H61" s="49"/>
      <c r="I61" s="374" t="str">
        <f t="shared" si="43"/>
        <v/>
      </c>
      <c r="J61" s="382" t="str">
        <f t="shared" si="43"/>
        <v/>
      </c>
      <c r="K61" s="382" t="str">
        <f t="shared" si="43"/>
        <v/>
      </c>
      <c r="L61" s="382" t="str">
        <f t="shared" si="43"/>
        <v/>
      </c>
      <c r="M61" s="382" t="str">
        <f t="shared" si="43"/>
        <v/>
      </c>
      <c r="N61" s="382" t="str">
        <f t="shared" si="43"/>
        <v/>
      </c>
      <c r="O61" s="382" t="str">
        <f t="shared" si="43"/>
        <v/>
      </c>
      <c r="P61" s="63" t="str">
        <f t="shared" si="43"/>
        <v/>
      </c>
      <c r="Q61" s="2"/>
      <c r="R61" s="2"/>
      <c r="S61" s="42"/>
      <c r="T61" s="42">
        <f t="shared" ca="1" si="44"/>
        <v>0</v>
      </c>
      <c r="U61" s="42">
        <f t="shared" ca="1" si="45"/>
        <v>0</v>
      </c>
      <c r="V61" s="41" t="e">
        <f t="shared" ca="1" si="46"/>
        <v>#N/A</v>
      </c>
      <c r="W61" s="42" t="e">
        <f t="shared" si="47"/>
        <v>#N/A</v>
      </c>
      <c r="X61" s="42">
        <f t="shared" ca="1" si="48"/>
        <v>1</v>
      </c>
      <c r="Y61" s="35" t="e">
        <f t="shared" si="49"/>
        <v>#N/A</v>
      </c>
      <c r="Z61" s="1" t="str">
        <f t="shared" si="50"/>
        <v/>
      </c>
      <c r="AA61" s="1" t="e">
        <f t="shared" si="51"/>
        <v>#N/A</v>
      </c>
      <c r="AB61" s="1" t="str">
        <f>IF(S56="A","Admin!B31","Admin!C31")</f>
        <v>Admin!B31</v>
      </c>
      <c r="AC61" s="79">
        <f t="shared" si="54"/>
        <v>-6</v>
      </c>
      <c r="AD61" s="2" t="str">
        <f t="shared" si="52"/>
        <v>S55</v>
      </c>
      <c r="AE61" s="2" t="str">
        <f t="shared" si="53"/>
        <v>AA$54:AA$61</v>
      </c>
    </row>
    <row r="62" spans="2:31" ht="13.5" customHeight="1" x14ac:dyDescent="0.2">
      <c r="B62" s="50"/>
      <c r="C62" s="48"/>
      <c r="D62" s="48"/>
      <c r="E62" s="50"/>
      <c r="F62" s="49" t="s">
        <v>98</v>
      </c>
      <c r="G62" s="49"/>
      <c r="H62" s="49"/>
      <c r="I62" s="51"/>
      <c r="J62" s="51"/>
      <c r="K62" s="51"/>
      <c r="L62" s="51"/>
      <c r="M62" s="51"/>
      <c r="N62" s="51"/>
      <c r="O62" s="51"/>
      <c r="P62" s="51"/>
      <c r="Q62" s="2"/>
      <c r="R62" s="2"/>
      <c r="S62" s="42"/>
      <c r="T62" s="42"/>
      <c r="U62" s="41"/>
      <c r="V62" s="41"/>
      <c r="W62" s="42"/>
      <c r="X62" s="42"/>
      <c r="Y62" s="41"/>
    </row>
    <row r="63" spans="2:31" ht="13.5" customHeight="1" x14ac:dyDescent="0.2">
      <c r="B63" s="50"/>
      <c r="C63" s="48"/>
      <c r="D63" s="48"/>
      <c r="E63" s="50"/>
      <c r="F63" s="49"/>
      <c r="G63" s="49"/>
      <c r="H63" s="49"/>
      <c r="I63" s="51"/>
      <c r="J63" s="51"/>
      <c r="K63" s="51"/>
      <c r="L63" s="51"/>
      <c r="M63" s="51"/>
      <c r="N63" s="51"/>
      <c r="O63" s="51"/>
      <c r="P63" s="51"/>
      <c r="Q63" s="2"/>
      <c r="R63" s="2"/>
      <c r="S63" s="42"/>
      <c r="T63" s="42"/>
      <c r="U63" s="41"/>
      <c r="V63" s="41"/>
      <c r="W63" s="42"/>
      <c r="X63" s="42"/>
      <c r="Y63" s="41"/>
    </row>
    <row r="64" spans="2:31" s="2" customFormat="1" ht="13.5" customHeight="1" x14ac:dyDescent="0.2">
      <c r="B64" s="32" t="str">
        <f ca="1">S66 &amp; " " &amp; S68 &amp; " string  (" &amp; S$3 &amp;")"</f>
        <v>1500m B string  (Men)</v>
      </c>
      <c r="H64" s="47"/>
      <c r="I64" s="29"/>
    </row>
    <row r="65" spans="2:31" ht="13.5" customHeight="1" x14ac:dyDescent="0.2">
      <c r="B65" s="75" t="s">
        <v>26</v>
      </c>
      <c r="C65" s="76" t="s">
        <v>23</v>
      </c>
      <c r="D65" s="76" t="s">
        <v>70</v>
      </c>
      <c r="E65" s="77" t="s">
        <v>24</v>
      </c>
      <c r="F65" s="78" t="s">
        <v>27</v>
      </c>
      <c r="G65" s="48"/>
      <c r="H65" s="48"/>
      <c r="I65" s="70" t="str">
        <f t="shared" ref="I65:P65" si="55">I$3</f>
        <v>Bromsgrove &amp; Redditch AC</v>
      </c>
      <c r="J65" s="70" t="str">
        <f t="shared" si="55"/>
        <v>Burton AC</v>
      </c>
      <c r="K65" s="70" t="str">
        <f t="shared" si="55"/>
        <v>Kidderminster &amp; Stourport AC</v>
      </c>
      <c r="L65" s="70" t="str">
        <f t="shared" si="55"/>
        <v>Newport Harriers</v>
      </c>
      <c r="M65" s="70" t="str">
        <f t="shared" si="55"/>
        <v>Royal Sutton Coldfield</v>
      </c>
      <c r="N65" s="70" t="str">
        <f t="shared" si="55"/>
        <v>Solihull &amp; Small Heath AC</v>
      </c>
      <c r="O65" s="70" t="str">
        <f t="shared" si="55"/>
        <v>Stratford on Avon AC</v>
      </c>
      <c r="P65" s="383" t="str">
        <f t="shared" si="55"/>
        <v>Team8</v>
      </c>
      <c r="S65" s="40">
        <v>41</v>
      </c>
      <c r="T65" s="41"/>
      <c r="U65" s="42" t="s">
        <v>81</v>
      </c>
      <c r="V65" s="41"/>
      <c r="W65" s="42"/>
      <c r="X65" s="42" t="s">
        <v>82</v>
      </c>
      <c r="Y65" s="41" t="s">
        <v>83</v>
      </c>
      <c r="Z65" s="1" t="s">
        <v>84</v>
      </c>
    </row>
    <row r="66" spans="2:31" ht="13.5" customHeight="1" x14ac:dyDescent="0.2">
      <c r="B66" s="222">
        <v>1</v>
      </c>
      <c r="C66" s="223" t="str">
        <f t="shared" ref="C66:C73" ca="1" si="56">IF(ISNA(V66),"",V66)</f>
        <v>Luke Gawthorn</v>
      </c>
      <c r="D66" s="223" t="str">
        <f t="shared" ref="D66:D73" si="57">IF(ISNA(Y66),"",Y66)</f>
        <v>Newport Harriers</v>
      </c>
      <c r="E66" s="224">
        <v>44</v>
      </c>
      <c r="F66" s="225" t="s">
        <v>2057</v>
      </c>
      <c r="G66" s="49"/>
      <c r="H66" s="49"/>
      <c r="I66" s="55" t="str">
        <f t="shared" ref="I66:P73" si="58">IF($Z66=I$3,$T66,"")</f>
        <v/>
      </c>
      <c r="J66" s="56" t="str">
        <f t="shared" si="58"/>
        <v/>
      </c>
      <c r="K66" s="56" t="str">
        <f t="shared" si="58"/>
        <v/>
      </c>
      <c r="L66" s="56">
        <f t="shared" ca="1" si="58"/>
        <v>8</v>
      </c>
      <c r="M66" s="56" t="str">
        <f t="shared" si="58"/>
        <v/>
      </c>
      <c r="N66" s="56" t="str">
        <f t="shared" si="58"/>
        <v/>
      </c>
      <c r="O66" s="57" t="str">
        <f t="shared" si="58"/>
        <v/>
      </c>
      <c r="P66" s="144" t="str">
        <f t="shared" si="58"/>
        <v/>
      </c>
      <c r="Q66" s="2"/>
      <c r="R66" s="2"/>
      <c r="S66" s="42" t="str">
        <f ca="1">VLOOKUP(S65,INDIRECT($S$5),2,FALSE)</f>
        <v>1500m</v>
      </c>
      <c r="T66" s="42">
        <f t="shared" ref="T66:T73" ca="1" si="59">IF(X66&gt;1,"Error",U66)</f>
        <v>8</v>
      </c>
      <c r="U66" s="42">
        <f t="shared" ref="U66:U73" ca="1" si="60">IF(AND(E66&lt;&gt;"",LEFT(F66,1)="d"),0,INDIRECT(AB66))</f>
        <v>8</v>
      </c>
      <c r="V66" s="41" t="str">
        <f t="shared" ref="V66:V73" ca="1" si="61">HLOOKUP(E66,INDIRECT($S$4),INDIRECT(AD66),FALSE)</f>
        <v>Luke Gawthorn</v>
      </c>
      <c r="W66" s="42" t="str">
        <f t="shared" ref="W66:W73" si="62">CONCATENATE("=",AA66)</f>
        <v>=4</v>
      </c>
      <c r="X66" s="42">
        <f t="shared" ref="X66:X73" ca="1" si="63">COUNTIF(INDIRECT(AE66),W66)</f>
        <v>1</v>
      </c>
      <c r="Y66" s="35" t="str">
        <f t="shared" ref="Y66:Y73" si="64">VLOOKUP(E66,TeamID,2,FALSE)</f>
        <v>Newport Harriers</v>
      </c>
      <c r="Z66" s="1" t="str">
        <f t="shared" ref="Z66:Z73" si="65">IF(ISNA(Y66),"",Y66)</f>
        <v>Newport Harriers</v>
      </c>
      <c r="AA66" s="1">
        <f t="shared" ref="AA66:AA73" si="66">HLOOKUP(E66,$I$24:$X$25, 2, FALSE)</f>
        <v>4</v>
      </c>
      <c r="AB66" s="1" t="str">
        <f>IF(S68="A","Admin!B24","Admin!C24")</f>
        <v>Admin!C24</v>
      </c>
      <c r="AC66" s="79">
        <v>1</v>
      </c>
      <c r="AD66" s="2" t="str">
        <f t="shared" ref="AD66:AD73" si="67">"S" &amp; ROW(AB66)+AC66</f>
        <v>S67</v>
      </c>
      <c r="AE66" s="2" t="str">
        <f t="shared" ref="AE66:AE73" si="68">"AA$"&amp;ROW(AD66)+AC66-1&amp;":AA$"&amp;ROW(AD66)+AC66+6</f>
        <v>AA$66:AA$73</v>
      </c>
    </row>
    <row r="67" spans="2:31" ht="13.5" customHeight="1" x14ac:dyDescent="0.2">
      <c r="B67" s="34">
        <v>2</v>
      </c>
      <c r="C67" s="67" t="str">
        <f t="shared" ca="1" si="56"/>
        <v>Andrew Freeman</v>
      </c>
      <c r="D67" s="67" t="str">
        <f t="shared" si="57"/>
        <v>Bromsgrove &amp; Redditch AC</v>
      </c>
      <c r="E67" s="36">
        <v>11</v>
      </c>
      <c r="F67" s="53" t="s">
        <v>2062</v>
      </c>
      <c r="G67" s="49"/>
      <c r="H67" s="49"/>
      <c r="I67" s="58">
        <f t="shared" ca="1" si="58"/>
        <v>6</v>
      </c>
      <c r="J67" s="59" t="str">
        <f t="shared" si="58"/>
        <v/>
      </c>
      <c r="K67" s="59" t="str">
        <f t="shared" si="58"/>
        <v/>
      </c>
      <c r="L67" s="59" t="str">
        <f t="shared" si="58"/>
        <v/>
      </c>
      <c r="M67" s="59" t="str">
        <f t="shared" si="58"/>
        <v/>
      </c>
      <c r="N67" s="59" t="str">
        <f t="shared" si="58"/>
        <v/>
      </c>
      <c r="O67" s="60" t="str">
        <f t="shared" si="58"/>
        <v/>
      </c>
      <c r="P67" s="149" t="str">
        <f t="shared" si="58"/>
        <v/>
      </c>
      <c r="Q67" s="2"/>
      <c r="R67" s="2"/>
      <c r="S67" s="42">
        <f>S65-$S$7</f>
        <v>9</v>
      </c>
      <c r="T67" s="42">
        <f t="shared" ca="1" si="59"/>
        <v>6</v>
      </c>
      <c r="U67" s="42">
        <f t="shared" ca="1" si="60"/>
        <v>6</v>
      </c>
      <c r="V67" s="41" t="str">
        <f t="shared" ca="1" si="61"/>
        <v>Andrew Freeman</v>
      </c>
      <c r="W67" s="42" t="str">
        <f t="shared" si="62"/>
        <v>=1</v>
      </c>
      <c r="X67" s="42">
        <f t="shared" ca="1" si="63"/>
        <v>1</v>
      </c>
      <c r="Y67" s="35" t="str">
        <f t="shared" si="64"/>
        <v>Bromsgrove &amp; Redditch AC</v>
      </c>
      <c r="Z67" s="1" t="str">
        <f t="shared" si="65"/>
        <v>Bromsgrove &amp; Redditch AC</v>
      </c>
      <c r="AA67" s="1">
        <f t="shared" si="66"/>
        <v>1</v>
      </c>
      <c r="AB67" s="1" t="str">
        <f>IF(S68="A","Admin!B25","Admin!C25")</f>
        <v>Admin!C25</v>
      </c>
      <c r="AC67" s="79">
        <f t="shared" ref="AC67:AC73" si="69">AC66-1</f>
        <v>0</v>
      </c>
      <c r="AD67" s="2" t="str">
        <f t="shared" si="67"/>
        <v>S67</v>
      </c>
      <c r="AE67" s="2" t="str">
        <f t="shared" si="68"/>
        <v>AA$66:AA$73</v>
      </c>
    </row>
    <row r="68" spans="2:31" ht="13.5" customHeight="1" x14ac:dyDescent="0.2">
      <c r="B68" s="34">
        <v>3</v>
      </c>
      <c r="C68" s="67" t="str">
        <f t="shared" ca="1" si="56"/>
        <v>Phil Brennan</v>
      </c>
      <c r="D68" s="67" t="str">
        <f t="shared" si="57"/>
        <v>Stratford on Avon AC</v>
      </c>
      <c r="E68" s="36">
        <v>77</v>
      </c>
      <c r="F68" s="53" t="s">
        <v>2063</v>
      </c>
      <c r="G68" s="49"/>
      <c r="H68" s="49"/>
      <c r="I68" s="58" t="str">
        <f t="shared" si="58"/>
        <v/>
      </c>
      <c r="J68" s="59" t="str">
        <f t="shared" si="58"/>
        <v/>
      </c>
      <c r="K68" s="59" t="str">
        <f t="shared" si="58"/>
        <v/>
      </c>
      <c r="L68" s="59" t="str">
        <f t="shared" si="58"/>
        <v/>
      </c>
      <c r="M68" s="59" t="str">
        <f t="shared" si="58"/>
        <v/>
      </c>
      <c r="N68" s="59" t="str">
        <f t="shared" si="58"/>
        <v/>
      </c>
      <c r="O68" s="60">
        <f t="shared" ca="1" si="58"/>
        <v>5</v>
      </c>
      <c r="P68" s="149" t="str">
        <f t="shared" si="58"/>
        <v/>
      </c>
      <c r="Q68" s="2"/>
      <c r="R68" s="2"/>
      <c r="S68" s="81" t="s">
        <v>45</v>
      </c>
      <c r="T68" s="42">
        <f t="shared" ca="1" si="59"/>
        <v>5</v>
      </c>
      <c r="U68" s="42">
        <f t="shared" ca="1" si="60"/>
        <v>5</v>
      </c>
      <c r="V68" s="41" t="str">
        <f t="shared" ca="1" si="61"/>
        <v>Phil Brennan</v>
      </c>
      <c r="W68" s="42" t="str">
        <f t="shared" si="62"/>
        <v>=7</v>
      </c>
      <c r="X68" s="42">
        <f t="shared" ca="1" si="63"/>
        <v>1</v>
      </c>
      <c r="Y68" s="35" t="str">
        <f t="shared" si="64"/>
        <v>Stratford on Avon AC</v>
      </c>
      <c r="Z68" s="1" t="str">
        <f t="shared" si="65"/>
        <v>Stratford on Avon AC</v>
      </c>
      <c r="AA68" s="1">
        <f t="shared" si="66"/>
        <v>7</v>
      </c>
      <c r="AB68" s="1" t="str">
        <f>IF(S68="A","Admin!B26","Admin!C26")</f>
        <v>Admin!C26</v>
      </c>
      <c r="AC68" s="79">
        <f t="shared" si="69"/>
        <v>-1</v>
      </c>
      <c r="AD68" s="2" t="str">
        <f t="shared" si="67"/>
        <v>S67</v>
      </c>
      <c r="AE68" s="2" t="str">
        <f t="shared" si="68"/>
        <v>AA$66:AA$73</v>
      </c>
    </row>
    <row r="69" spans="2:31" ht="13.5" customHeight="1" x14ac:dyDescent="0.2">
      <c r="B69" s="34">
        <v>4</v>
      </c>
      <c r="C69" s="67" t="str">
        <f t="shared" ca="1" si="56"/>
        <v/>
      </c>
      <c r="D69" s="67" t="str">
        <f t="shared" si="57"/>
        <v/>
      </c>
      <c r="E69" s="36"/>
      <c r="F69" s="53" t="s">
        <v>98</v>
      </c>
      <c r="G69" s="49"/>
      <c r="H69" s="49"/>
      <c r="I69" s="58" t="str">
        <f t="shared" si="58"/>
        <v/>
      </c>
      <c r="J69" s="59" t="str">
        <f t="shared" si="58"/>
        <v/>
      </c>
      <c r="K69" s="59" t="str">
        <f t="shared" si="58"/>
        <v/>
      </c>
      <c r="L69" s="59" t="str">
        <f t="shared" si="58"/>
        <v/>
      </c>
      <c r="M69" s="59" t="str">
        <f t="shared" si="58"/>
        <v/>
      </c>
      <c r="N69" s="59" t="str">
        <f t="shared" si="58"/>
        <v/>
      </c>
      <c r="O69" s="60" t="str">
        <f t="shared" si="58"/>
        <v/>
      </c>
      <c r="P69" s="149" t="str">
        <f t="shared" si="58"/>
        <v/>
      </c>
      <c r="Q69" s="2"/>
      <c r="R69" s="2"/>
      <c r="S69" s="80" t="s">
        <v>85</v>
      </c>
      <c r="T69" s="42" t="str">
        <f t="shared" ca="1" si="59"/>
        <v>Error</v>
      </c>
      <c r="U69" s="42">
        <f t="shared" ca="1" si="60"/>
        <v>4</v>
      </c>
      <c r="V69" s="41" t="e">
        <f t="shared" ca="1" si="61"/>
        <v>#N/A</v>
      </c>
      <c r="W69" s="42" t="e">
        <f t="shared" si="62"/>
        <v>#N/A</v>
      </c>
      <c r="X69" s="42">
        <f t="shared" ca="1" si="63"/>
        <v>5</v>
      </c>
      <c r="Y69" s="35" t="e">
        <f t="shared" si="64"/>
        <v>#N/A</v>
      </c>
      <c r="Z69" s="1" t="str">
        <f t="shared" si="65"/>
        <v/>
      </c>
      <c r="AA69" s="1" t="e">
        <f t="shared" si="66"/>
        <v>#N/A</v>
      </c>
      <c r="AB69" s="1" t="str">
        <f>IF(S68="A","Admin!B27","Admin!C27")</f>
        <v>Admin!C27</v>
      </c>
      <c r="AC69" s="79">
        <f t="shared" si="69"/>
        <v>-2</v>
      </c>
      <c r="AD69" s="2" t="str">
        <f t="shared" si="67"/>
        <v>S67</v>
      </c>
      <c r="AE69" s="2" t="str">
        <f t="shared" si="68"/>
        <v>AA$66:AA$73</v>
      </c>
    </row>
    <row r="70" spans="2:31" ht="13.5" customHeight="1" x14ac:dyDescent="0.2">
      <c r="B70" s="34">
        <v>5</v>
      </c>
      <c r="C70" s="67" t="str">
        <f t="shared" ca="1" si="56"/>
        <v/>
      </c>
      <c r="D70" s="67" t="str">
        <f t="shared" si="57"/>
        <v/>
      </c>
      <c r="E70" s="36"/>
      <c r="F70" s="53" t="s">
        <v>98</v>
      </c>
      <c r="G70" s="49"/>
      <c r="H70" s="49"/>
      <c r="I70" s="58" t="str">
        <f t="shared" si="58"/>
        <v/>
      </c>
      <c r="J70" s="59" t="str">
        <f t="shared" si="58"/>
        <v/>
      </c>
      <c r="K70" s="59" t="str">
        <f t="shared" si="58"/>
        <v/>
      </c>
      <c r="L70" s="59" t="str">
        <f t="shared" si="58"/>
        <v/>
      </c>
      <c r="M70" s="59" t="str">
        <f t="shared" si="58"/>
        <v/>
      </c>
      <c r="N70" s="59" t="str">
        <f t="shared" si="58"/>
        <v/>
      </c>
      <c r="O70" s="60" t="str">
        <f t="shared" si="58"/>
        <v/>
      </c>
      <c r="P70" s="149" t="str">
        <f t="shared" si="58"/>
        <v/>
      </c>
      <c r="Q70" s="2"/>
      <c r="R70" s="2"/>
      <c r="S70" s="42"/>
      <c r="T70" s="42" t="str">
        <f t="shared" ca="1" si="59"/>
        <v>Error</v>
      </c>
      <c r="U70" s="42">
        <f t="shared" ca="1" si="60"/>
        <v>3</v>
      </c>
      <c r="V70" s="41" t="e">
        <f t="shared" ca="1" si="61"/>
        <v>#N/A</v>
      </c>
      <c r="W70" s="42" t="e">
        <f t="shared" si="62"/>
        <v>#N/A</v>
      </c>
      <c r="X70" s="42">
        <f t="shared" ca="1" si="63"/>
        <v>5</v>
      </c>
      <c r="Y70" s="35" t="e">
        <f t="shared" si="64"/>
        <v>#N/A</v>
      </c>
      <c r="Z70" s="1" t="str">
        <f t="shared" si="65"/>
        <v/>
      </c>
      <c r="AA70" s="1" t="e">
        <f t="shared" si="66"/>
        <v>#N/A</v>
      </c>
      <c r="AB70" s="1" t="str">
        <f>IF(S68="A","Admin!B28","Admin!C28")</f>
        <v>Admin!C28</v>
      </c>
      <c r="AC70" s="79">
        <f t="shared" si="69"/>
        <v>-3</v>
      </c>
      <c r="AD70" s="2" t="str">
        <f t="shared" si="67"/>
        <v>S67</v>
      </c>
      <c r="AE70" s="2" t="str">
        <f t="shared" si="68"/>
        <v>AA$66:AA$73</v>
      </c>
    </row>
    <row r="71" spans="2:31" ht="13.5" customHeight="1" x14ac:dyDescent="0.2">
      <c r="B71" s="34">
        <v>6</v>
      </c>
      <c r="C71" s="67" t="str">
        <f t="shared" ca="1" si="56"/>
        <v/>
      </c>
      <c r="D71" s="67" t="str">
        <f t="shared" si="57"/>
        <v/>
      </c>
      <c r="E71" s="36"/>
      <c r="F71" s="53" t="s">
        <v>98</v>
      </c>
      <c r="G71" s="49"/>
      <c r="H71" s="49"/>
      <c r="I71" s="58" t="str">
        <f t="shared" si="58"/>
        <v/>
      </c>
      <c r="J71" s="59" t="str">
        <f t="shared" si="58"/>
        <v/>
      </c>
      <c r="K71" s="59" t="str">
        <f t="shared" si="58"/>
        <v/>
      </c>
      <c r="L71" s="59" t="str">
        <f t="shared" si="58"/>
        <v/>
      </c>
      <c r="M71" s="59" t="str">
        <f t="shared" si="58"/>
        <v/>
      </c>
      <c r="N71" s="59" t="str">
        <f t="shared" si="58"/>
        <v/>
      </c>
      <c r="O71" s="60" t="str">
        <f t="shared" si="58"/>
        <v/>
      </c>
      <c r="P71" s="149" t="str">
        <f t="shared" si="58"/>
        <v/>
      </c>
      <c r="Q71" s="2"/>
      <c r="R71" s="2"/>
      <c r="S71" s="42"/>
      <c r="T71" s="42" t="str">
        <f t="shared" ca="1" si="59"/>
        <v>Error</v>
      </c>
      <c r="U71" s="42">
        <f t="shared" ca="1" si="60"/>
        <v>2</v>
      </c>
      <c r="V71" s="41" t="e">
        <f t="shared" ca="1" si="61"/>
        <v>#N/A</v>
      </c>
      <c r="W71" s="42" t="e">
        <f t="shared" si="62"/>
        <v>#N/A</v>
      </c>
      <c r="X71" s="42">
        <f t="shared" ca="1" si="63"/>
        <v>5</v>
      </c>
      <c r="Y71" s="35" t="e">
        <f t="shared" si="64"/>
        <v>#N/A</v>
      </c>
      <c r="Z71" s="1" t="str">
        <f t="shared" si="65"/>
        <v/>
      </c>
      <c r="AA71" s="1" t="e">
        <f t="shared" si="66"/>
        <v>#N/A</v>
      </c>
      <c r="AB71" s="1" t="str">
        <f>IF(S68="A","Admin!B29","Admin!C29")</f>
        <v>Admin!C29</v>
      </c>
      <c r="AC71" s="79">
        <f t="shared" si="69"/>
        <v>-4</v>
      </c>
      <c r="AD71" s="2" t="str">
        <f t="shared" si="67"/>
        <v>S67</v>
      </c>
      <c r="AE71" s="2" t="str">
        <f t="shared" si="68"/>
        <v>AA$66:AA$73</v>
      </c>
    </row>
    <row r="72" spans="2:31" ht="13.5" customHeight="1" x14ac:dyDescent="0.2">
      <c r="B72" s="37">
        <v>7</v>
      </c>
      <c r="C72" s="68" t="str">
        <f t="shared" ca="1" si="56"/>
        <v/>
      </c>
      <c r="D72" s="68" t="str">
        <f t="shared" si="57"/>
        <v/>
      </c>
      <c r="E72" s="38"/>
      <c r="F72" s="54" t="s">
        <v>98</v>
      </c>
      <c r="G72" s="49"/>
      <c r="H72" s="49"/>
      <c r="I72" s="61" t="str">
        <f t="shared" si="58"/>
        <v/>
      </c>
      <c r="J72" s="62" t="str">
        <f t="shared" si="58"/>
        <v/>
      </c>
      <c r="K72" s="62" t="str">
        <f t="shared" si="58"/>
        <v/>
      </c>
      <c r="L72" s="62" t="str">
        <f t="shared" si="58"/>
        <v/>
      </c>
      <c r="M72" s="62" t="str">
        <f t="shared" si="58"/>
        <v/>
      </c>
      <c r="N72" s="62" t="str">
        <f t="shared" si="58"/>
        <v/>
      </c>
      <c r="O72" s="63" t="str">
        <f t="shared" si="58"/>
        <v/>
      </c>
      <c r="P72" s="149" t="str">
        <f t="shared" si="58"/>
        <v/>
      </c>
      <c r="Q72" s="2"/>
      <c r="R72" s="2"/>
      <c r="S72" s="42"/>
      <c r="T72" s="42" t="str">
        <f t="shared" ca="1" si="59"/>
        <v>Error</v>
      </c>
      <c r="U72" s="42">
        <f t="shared" ca="1" si="60"/>
        <v>1</v>
      </c>
      <c r="V72" s="41" t="e">
        <f t="shared" ca="1" si="61"/>
        <v>#N/A</v>
      </c>
      <c r="W72" s="42" t="e">
        <f t="shared" si="62"/>
        <v>#N/A</v>
      </c>
      <c r="X72" s="42">
        <f t="shared" ca="1" si="63"/>
        <v>5</v>
      </c>
      <c r="Y72" s="35" t="e">
        <f t="shared" si="64"/>
        <v>#N/A</v>
      </c>
      <c r="Z72" s="1" t="str">
        <f t="shared" si="65"/>
        <v/>
      </c>
      <c r="AA72" s="1" t="e">
        <f t="shared" si="66"/>
        <v>#N/A</v>
      </c>
      <c r="AB72" s="1" t="str">
        <f>IF(S68="A","Admin!B30","Admin!C30")</f>
        <v>Admin!C30</v>
      </c>
      <c r="AC72" s="79">
        <f t="shared" si="69"/>
        <v>-5</v>
      </c>
      <c r="AD72" s="2" t="str">
        <f t="shared" si="67"/>
        <v>S67</v>
      </c>
      <c r="AE72" s="2" t="str">
        <f t="shared" si="68"/>
        <v>AA$66:AA$73</v>
      </c>
    </row>
    <row r="73" spans="2:31" ht="13.5" hidden="1" customHeight="1" x14ac:dyDescent="0.2">
      <c r="B73" s="378">
        <v>8</v>
      </c>
      <c r="C73" s="379" t="str">
        <f t="shared" ca="1" si="56"/>
        <v/>
      </c>
      <c r="D73" s="379" t="str">
        <f t="shared" si="57"/>
        <v/>
      </c>
      <c r="E73" s="380"/>
      <c r="F73" s="381" t="s">
        <v>98</v>
      </c>
      <c r="G73" s="49"/>
      <c r="H73" s="49"/>
      <c r="I73" s="374" t="str">
        <f t="shared" si="58"/>
        <v/>
      </c>
      <c r="J73" s="382" t="str">
        <f t="shared" si="58"/>
        <v/>
      </c>
      <c r="K73" s="382" t="str">
        <f t="shared" si="58"/>
        <v/>
      </c>
      <c r="L73" s="382" t="str">
        <f t="shared" si="58"/>
        <v/>
      </c>
      <c r="M73" s="382" t="str">
        <f t="shared" si="58"/>
        <v/>
      </c>
      <c r="N73" s="382" t="str">
        <f t="shared" si="58"/>
        <v/>
      </c>
      <c r="O73" s="382" t="str">
        <f t="shared" si="58"/>
        <v/>
      </c>
      <c r="P73" s="63" t="str">
        <f t="shared" si="58"/>
        <v/>
      </c>
      <c r="Q73" s="2"/>
      <c r="R73" s="2"/>
      <c r="S73" s="42"/>
      <c r="T73" s="42" t="str">
        <f t="shared" ca="1" si="59"/>
        <v>Error</v>
      </c>
      <c r="U73" s="42">
        <f t="shared" ca="1" si="60"/>
        <v>0</v>
      </c>
      <c r="V73" s="41" t="e">
        <f t="shared" ca="1" si="61"/>
        <v>#N/A</v>
      </c>
      <c r="W73" s="42" t="e">
        <f t="shared" si="62"/>
        <v>#N/A</v>
      </c>
      <c r="X73" s="42">
        <f t="shared" ca="1" si="63"/>
        <v>5</v>
      </c>
      <c r="Y73" s="35" t="e">
        <f t="shared" si="64"/>
        <v>#N/A</v>
      </c>
      <c r="Z73" s="1" t="str">
        <f t="shared" si="65"/>
        <v/>
      </c>
      <c r="AA73" s="1" t="e">
        <f t="shared" si="66"/>
        <v>#N/A</v>
      </c>
      <c r="AB73" s="1" t="str">
        <f>IF(S68="A","Admin!B31","Admin!C31")</f>
        <v>Admin!C31</v>
      </c>
      <c r="AC73" s="79">
        <f t="shared" si="69"/>
        <v>-6</v>
      </c>
      <c r="AD73" s="2" t="str">
        <f t="shared" si="67"/>
        <v>S67</v>
      </c>
      <c r="AE73" s="2" t="str">
        <f t="shared" si="68"/>
        <v>AA$66:AA$73</v>
      </c>
    </row>
    <row r="74" spans="2:31" ht="13.5" customHeight="1" x14ac:dyDescent="0.2"/>
    <row r="75" spans="2:31" ht="13.5" customHeight="1" x14ac:dyDescent="0.2"/>
    <row r="76" spans="2:31" s="2" customFormat="1" ht="13.5" customHeight="1" x14ac:dyDescent="0.2">
      <c r="B76" s="32" t="str">
        <f ca="1">S78 &amp; " " &amp; S80 &amp; " string  (" &amp; S$3 &amp;")"</f>
        <v>3000m A string  (Men)</v>
      </c>
      <c r="H76" s="47"/>
      <c r="I76" s="29"/>
    </row>
    <row r="77" spans="2:31" ht="13.5" customHeight="1" x14ac:dyDescent="0.2">
      <c r="B77" s="75" t="s">
        <v>26</v>
      </c>
      <c r="C77" s="76" t="s">
        <v>23</v>
      </c>
      <c r="D77" s="76" t="s">
        <v>70</v>
      </c>
      <c r="E77" s="77" t="s">
        <v>24</v>
      </c>
      <c r="F77" s="78" t="s">
        <v>27</v>
      </c>
      <c r="G77" s="48"/>
      <c r="H77" s="48"/>
      <c r="I77" s="70" t="str">
        <f t="shared" ref="I77:P77" si="70">I$3</f>
        <v>Bromsgrove &amp; Redditch AC</v>
      </c>
      <c r="J77" s="70" t="str">
        <f t="shared" si="70"/>
        <v>Burton AC</v>
      </c>
      <c r="K77" s="70" t="str">
        <f t="shared" si="70"/>
        <v>Kidderminster &amp; Stourport AC</v>
      </c>
      <c r="L77" s="70" t="str">
        <f t="shared" si="70"/>
        <v>Newport Harriers</v>
      </c>
      <c r="M77" s="70" t="str">
        <f t="shared" si="70"/>
        <v>Royal Sutton Coldfield</v>
      </c>
      <c r="N77" s="70" t="str">
        <f t="shared" si="70"/>
        <v>Solihull &amp; Small Heath AC</v>
      </c>
      <c r="O77" s="70" t="str">
        <f t="shared" si="70"/>
        <v>Stratford on Avon AC</v>
      </c>
      <c r="P77" s="383" t="str">
        <f t="shared" si="70"/>
        <v>Team8</v>
      </c>
      <c r="S77" s="40">
        <v>42</v>
      </c>
      <c r="T77" s="41"/>
      <c r="U77" s="42" t="s">
        <v>81</v>
      </c>
      <c r="V77" s="41"/>
      <c r="W77" s="42"/>
      <c r="X77" s="42" t="s">
        <v>82</v>
      </c>
      <c r="Y77" s="41" t="s">
        <v>83</v>
      </c>
      <c r="Z77" s="1" t="s">
        <v>84</v>
      </c>
    </row>
    <row r="78" spans="2:31" ht="13.5" customHeight="1" x14ac:dyDescent="0.2">
      <c r="B78" s="222">
        <v>1</v>
      </c>
      <c r="C78" s="223" t="str">
        <f t="shared" ref="C78:C85" ca="1" si="71">IF(ISNA(V78),"",V78)</f>
        <v>Shaun Evans</v>
      </c>
      <c r="D78" s="223" t="str">
        <f t="shared" ref="D78:D85" si="72">IF(ISNA(Y78),"",Y78)</f>
        <v>Royal Sutton Coldfield</v>
      </c>
      <c r="E78" s="224">
        <v>5</v>
      </c>
      <c r="F78" s="225" t="s">
        <v>2119</v>
      </c>
      <c r="G78" s="49"/>
      <c r="H78" s="49"/>
      <c r="I78" s="55" t="str">
        <f t="shared" ref="I78:P85" si="73">IF($Z78=I$3,$T78,"")</f>
        <v/>
      </c>
      <c r="J78" s="56" t="str">
        <f t="shared" si="73"/>
        <v/>
      </c>
      <c r="K78" s="56" t="str">
        <f t="shared" si="73"/>
        <v/>
      </c>
      <c r="L78" s="56" t="str">
        <f t="shared" si="73"/>
        <v/>
      </c>
      <c r="M78" s="56">
        <f t="shared" ca="1" si="73"/>
        <v>10</v>
      </c>
      <c r="N78" s="56" t="str">
        <f t="shared" si="73"/>
        <v/>
      </c>
      <c r="O78" s="57" t="str">
        <f t="shared" si="73"/>
        <v/>
      </c>
      <c r="P78" s="144" t="str">
        <f t="shared" si="73"/>
        <v/>
      </c>
      <c r="Q78" s="2"/>
      <c r="R78" s="2"/>
      <c r="S78" s="42" t="str">
        <f ca="1">VLOOKUP(S77,INDIRECT($S$5),2,FALSE)</f>
        <v>3000m</v>
      </c>
      <c r="T78" s="42">
        <f t="shared" ref="T78:T85" ca="1" si="74">IF(X78&gt;1,"Error",U78)</f>
        <v>10</v>
      </c>
      <c r="U78" s="42">
        <f t="shared" ref="U78:U85" ca="1" si="75">IF(AND(E78&lt;&gt;"",LEFT(F78,1)="d"),0,INDIRECT(AB78))</f>
        <v>10</v>
      </c>
      <c r="V78" s="41" t="str">
        <f t="shared" ref="V78:V85" ca="1" si="76">HLOOKUP(E78,INDIRECT($S$4),INDIRECT(AD78),FALSE)</f>
        <v>Shaun Evans</v>
      </c>
      <c r="W78" s="42" t="str">
        <f t="shared" ref="W78:W85" si="77">CONCATENATE("=",AA78)</f>
        <v>=5</v>
      </c>
      <c r="X78" s="42">
        <f t="shared" ref="X78:X85" ca="1" si="78">COUNTIF(INDIRECT(AE78),W78)</f>
        <v>1</v>
      </c>
      <c r="Y78" s="35" t="str">
        <f t="shared" ref="Y78:Y85" si="79">VLOOKUP(E78,TeamID,2,FALSE)</f>
        <v>Royal Sutton Coldfield</v>
      </c>
      <c r="Z78" s="1" t="str">
        <f t="shared" ref="Z78:Z85" si="80">IF(ISNA(Y78),"",Y78)</f>
        <v>Royal Sutton Coldfield</v>
      </c>
      <c r="AA78" s="1">
        <f t="shared" ref="AA78:AA85" si="81">HLOOKUP(E78,$I$24:$X$25, 2, FALSE)</f>
        <v>5</v>
      </c>
      <c r="AB78" s="1" t="str">
        <f>IF(S80="A","Admin!B24","Admin!C24")</f>
        <v>Admin!B24</v>
      </c>
      <c r="AC78" s="79">
        <v>1</v>
      </c>
      <c r="AD78" s="2" t="str">
        <f t="shared" ref="AD78:AD85" si="82">"S" &amp; ROW(AB78)+AC78</f>
        <v>S79</v>
      </c>
      <c r="AE78" s="2" t="str">
        <f t="shared" ref="AE78:AE85" si="83">"AA$"&amp;ROW(AD78)+AC78-1&amp;":AA$"&amp;ROW(AD78)+AC78+6</f>
        <v>AA$78:AA$85</v>
      </c>
    </row>
    <row r="79" spans="2:31" ht="13.5" customHeight="1" x14ac:dyDescent="0.2">
      <c r="B79" s="34">
        <v>2</v>
      </c>
      <c r="C79" s="67" t="str">
        <f t="shared" ca="1" si="71"/>
        <v>Abed Teweldebrhan</v>
      </c>
      <c r="D79" s="67" t="str">
        <f t="shared" si="72"/>
        <v>Newport Harriers</v>
      </c>
      <c r="E79" s="36">
        <v>4</v>
      </c>
      <c r="F79" s="53" t="s">
        <v>2120</v>
      </c>
      <c r="G79" s="49"/>
      <c r="H79" s="49"/>
      <c r="I79" s="58" t="str">
        <f t="shared" si="73"/>
        <v/>
      </c>
      <c r="J79" s="59" t="str">
        <f t="shared" si="73"/>
        <v/>
      </c>
      <c r="K79" s="59" t="str">
        <f t="shared" si="73"/>
        <v/>
      </c>
      <c r="L79" s="59">
        <f t="shared" ca="1" si="73"/>
        <v>8</v>
      </c>
      <c r="M79" s="59" t="str">
        <f t="shared" si="73"/>
        <v/>
      </c>
      <c r="N79" s="59" t="str">
        <f t="shared" si="73"/>
        <v/>
      </c>
      <c r="O79" s="60" t="str">
        <f t="shared" si="73"/>
        <v/>
      </c>
      <c r="P79" s="149" t="str">
        <f t="shared" si="73"/>
        <v/>
      </c>
      <c r="Q79" s="2"/>
      <c r="R79" s="2"/>
      <c r="S79" s="42">
        <f>S77-$S$7</f>
        <v>10</v>
      </c>
      <c r="T79" s="42">
        <f t="shared" ca="1" si="74"/>
        <v>8</v>
      </c>
      <c r="U79" s="42">
        <f t="shared" ca="1" si="75"/>
        <v>8</v>
      </c>
      <c r="V79" s="41" t="str">
        <f t="shared" ca="1" si="76"/>
        <v>Abed Teweldebrhan</v>
      </c>
      <c r="W79" s="42" t="str">
        <f t="shared" si="77"/>
        <v>=4</v>
      </c>
      <c r="X79" s="42">
        <f t="shared" ca="1" si="78"/>
        <v>1</v>
      </c>
      <c r="Y79" s="35" t="str">
        <f t="shared" si="79"/>
        <v>Newport Harriers</v>
      </c>
      <c r="Z79" s="1" t="str">
        <f t="shared" si="80"/>
        <v>Newport Harriers</v>
      </c>
      <c r="AA79" s="1">
        <f t="shared" si="81"/>
        <v>4</v>
      </c>
      <c r="AB79" s="1" t="str">
        <f>IF(S80="A","Admin!B25","Admin!C25")</f>
        <v>Admin!B25</v>
      </c>
      <c r="AC79" s="79">
        <f t="shared" ref="AC79:AC85" si="84">AC78-1</f>
        <v>0</v>
      </c>
      <c r="AD79" s="2" t="str">
        <f t="shared" si="82"/>
        <v>S79</v>
      </c>
      <c r="AE79" s="2" t="str">
        <f t="shared" si="83"/>
        <v>AA$78:AA$85</v>
      </c>
    </row>
    <row r="80" spans="2:31" ht="13.5" customHeight="1" x14ac:dyDescent="0.2">
      <c r="B80" s="34">
        <v>3</v>
      </c>
      <c r="C80" s="67" t="str">
        <f t="shared" ca="1" si="71"/>
        <v>Tim Spencer</v>
      </c>
      <c r="D80" s="67" t="str">
        <f t="shared" si="72"/>
        <v>Bromsgrove &amp; Redditch AC</v>
      </c>
      <c r="E80" s="36">
        <v>1</v>
      </c>
      <c r="F80" s="53" t="s">
        <v>2121</v>
      </c>
      <c r="G80" s="49"/>
      <c r="H80" s="49"/>
      <c r="I80" s="58">
        <f t="shared" ca="1" si="73"/>
        <v>7</v>
      </c>
      <c r="J80" s="59" t="str">
        <f t="shared" si="73"/>
        <v/>
      </c>
      <c r="K80" s="59" t="str">
        <f t="shared" si="73"/>
        <v/>
      </c>
      <c r="L80" s="59" t="str">
        <f t="shared" si="73"/>
        <v/>
      </c>
      <c r="M80" s="59" t="str">
        <f t="shared" si="73"/>
        <v/>
      </c>
      <c r="N80" s="59" t="str">
        <f t="shared" si="73"/>
        <v/>
      </c>
      <c r="O80" s="60" t="str">
        <f t="shared" si="73"/>
        <v/>
      </c>
      <c r="P80" s="149" t="str">
        <f t="shared" si="73"/>
        <v/>
      </c>
      <c r="Q80" s="2"/>
      <c r="R80" s="2"/>
      <c r="S80" s="81" t="s">
        <v>44</v>
      </c>
      <c r="T80" s="42">
        <f t="shared" ca="1" si="74"/>
        <v>7</v>
      </c>
      <c r="U80" s="42">
        <f t="shared" ca="1" si="75"/>
        <v>7</v>
      </c>
      <c r="V80" s="41" t="str">
        <f t="shared" ca="1" si="76"/>
        <v>Tim Spencer</v>
      </c>
      <c r="W80" s="42" t="str">
        <f t="shared" si="77"/>
        <v>=1</v>
      </c>
      <c r="X80" s="42">
        <f t="shared" ca="1" si="78"/>
        <v>1</v>
      </c>
      <c r="Y80" s="35" t="str">
        <f t="shared" si="79"/>
        <v>Bromsgrove &amp; Redditch AC</v>
      </c>
      <c r="Z80" s="1" t="str">
        <f t="shared" si="80"/>
        <v>Bromsgrove &amp; Redditch AC</v>
      </c>
      <c r="AA80" s="1">
        <f t="shared" si="81"/>
        <v>1</v>
      </c>
      <c r="AB80" s="1" t="str">
        <f>IF(S80="A","Admin!B26","Admin!C26")</f>
        <v>Admin!B26</v>
      </c>
      <c r="AC80" s="79">
        <f t="shared" si="84"/>
        <v>-1</v>
      </c>
      <c r="AD80" s="2" t="str">
        <f t="shared" si="82"/>
        <v>S79</v>
      </c>
      <c r="AE80" s="2" t="str">
        <f t="shared" si="83"/>
        <v>AA$78:AA$85</v>
      </c>
    </row>
    <row r="81" spans="2:31" ht="13.5" customHeight="1" x14ac:dyDescent="0.2">
      <c r="B81" s="34">
        <v>4</v>
      </c>
      <c r="C81" s="67" t="str">
        <f t="shared" ca="1" si="71"/>
        <v>Phil Brennan</v>
      </c>
      <c r="D81" s="67" t="str">
        <f t="shared" si="72"/>
        <v>Stratford on Avon AC</v>
      </c>
      <c r="E81" s="36">
        <v>7</v>
      </c>
      <c r="F81" s="53" t="s">
        <v>2122</v>
      </c>
      <c r="G81" s="49"/>
      <c r="H81" s="49"/>
      <c r="I81" s="58" t="str">
        <f t="shared" si="73"/>
        <v/>
      </c>
      <c r="J81" s="59" t="str">
        <f t="shared" si="73"/>
        <v/>
      </c>
      <c r="K81" s="59" t="str">
        <f t="shared" si="73"/>
        <v/>
      </c>
      <c r="L81" s="59" t="str">
        <f t="shared" si="73"/>
        <v/>
      </c>
      <c r="M81" s="59" t="str">
        <f t="shared" si="73"/>
        <v/>
      </c>
      <c r="N81" s="59" t="str">
        <f t="shared" si="73"/>
        <v/>
      </c>
      <c r="O81" s="60">
        <f t="shared" ca="1" si="73"/>
        <v>6</v>
      </c>
      <c r="P81" s="149" t="str">
        <f t="shared" si="73"/>
        <v/>
      </c>
      <c r="Q81" s="2"/>
      <c r="R81" s="2"/>
      <c r="S81" s="80" t="s">
        <v>85</v>
      </c>
      <c r="T81" s="42">
        <f t="shared" ca="1" si="74"/>
        <v>6</v>
      </c>
      <c r="U81" s="42">
        <f t="shared" ca="1" si="75"/>
        <v>6</v>
      </c>
      <c r="V81" s="41" t="str">
        <f t="shared" ca="1" si="76"/>
        <v>Phil Brennan</v>
      </c>
      <c r="W81" s="42" t="str">
        <f t="shared" si="77"/>
        <v>=7</v>
      </c>
      <c r="X81" s="42">
        <f t="shared" ca="1" si="78"/>
        <v>1</v>
      </c>
      <c r="Y81" s="35" t="str">
        <f t="shared" si="79"/>
        <v>Stratford on Avon AC</v>
      </c>
      <c r="Z81" s="1" t="str">
        <f t="shared" si="80"/>
        <v>Stratford on Avon AC</v>
      </c>
      <c r="AA81" s="1">
        <f t="shared" si="81"/>
        <v>7</v>
      </c>
      <c r="AB81" s="1" t="str">
        <f>IF(S80="A","Admin!B27","Admin!C27")</f>
        <v>Admin!B27</v>
      </c>
      <c r="AC81" s="79">
        <f t="shared" si="84"/>
        <v>-2</v>
      </c>
      <c r="AD81" s="2" t="str">
        <f t="shared" si="82"/>
        <v>S79</v>
      </c>
      <c r="AE81" s="2" t="str">
        <f t="shared" si="83"/>
        <v>AA$78:AA$85</v>
      </c>
    </row>
    <row r="82" spans="2:31" ht="13.5" customHeight="1" x14ac:dyDescent="0.2">
      <c r="B82" s="34">
        <v>5</v>
      </c>
      <c r="C82" s="67" t="str">
        <f t="shared" ca="1" si="71"/>
        <v>Matthew Lear</v>
      </c>
      <c r="D82" s="67" t="str">
        <f t="shared" si="72"/>
        <v>Burton AC</v>
      </c>
      <c r="E82" s="36">
        <v>2</v>
      </c>
      <c r="F82" s="53" t="s">
        <v>2123</v>
      </c>
      <c r="G82" s="49"/>
      <c r="H82" s="49"/>
      <c r="I82" s="58" t="str">
        <f t="shared" si="73"/>
        <v/>
      </c>
      <c r="J82" s="59">
        <f t="shared" ca="1" si="73"/>
        <v>5</v>
      </c>
      <c r="K82" s="59" t="str">
        <f t="shared" si="73"/>
        <v/>
      </c>
      <c r="L82" s="59" t="str">
        <f t="shared" si="73"/>
        <v/>
      </c>
      <c r="M82" s="59" t="str">
        <f t="shared" si="73"/>
        <v/>
      </c>
      <c r="N82" s="59" t="str">
        <f t="shared" si="73"/>
        <v/>
      </c>
      <c r="O82" s="60" t="str">
        <f t="shared" si="73"/>
        <v/>
      </c>
      <c r="P82" s="149" t="str">
        <f t="shared" si="73"/>
        <v/>
      </c>
      <c r="Q82" s="2"/>
      <c r="R82" s="2"/>
      <c r="S82" s="42"/>
      <c r="T82" s="42">
        <f t="shared" ca="1" si="74"/>
        <v>5</v>
      </c>
      <c r="U82" s="42">
        <f t="shared" ca="1" si="75"/>
        <v>5</v>
      </c>
      <c r="V82" s="41" t="str">
        <f t="shared" ca="1" si="76"/>
        <v>Matthew Lear</v>
      </c>
      <c r="W82" s="42" t="str">
        <f t="shared" si="77"/>
        <v>=2</v>
      </c>
      <c r="X82" s="42">
        <f t="shared" ca="1" si="78"/>
        <v>1</v>
      </c>
      <c r="Y82" s="35" t="str">
        <f t="shared" si="79"/>
        <v>Burton AC</v>
      </c>
      <c r="Z82" s="1" t="str">
        <f t="shared" si="80"/>
        <v>Burton AC</v>
      </c>
      <c r="AA82" s="1">
        <f t="shared" si="81"/>
        <v>2</v>
      </c>
      <c r="AB82" s="1" t="str">
        <f>IF(S80="A","Admin!B28","Admin!C28")</f>
        <v>Admin!B28</v>
      </c>
      <c r="AC82" s="79">
        <f t="shared" si="84"/>
        <v>-3</v>
      </c>
      <c r="AD82" s="2" t="str">
        <f t="shared" si="82"/>
        <v>S79</v>
      </c>
      <c r="AE82" s="2" t="str">
        <f t="shared" si="83"/>
        <v>AA$78:AA$85</v>
      </c>
    </row>
    <row r="83" spans="2:31" ht="13.5" customHeight="1" x14ac:dyDescent="0.2">
      <c r="B83" s="34">
        <v>6</v>
      </c>
      <c r="C83" s="67" t="str">
        <f t="shared" ca="1" si="71"/>
        <v>Michael Bracken</v>
      </c>
      <c r="D83" s="67" t="str">
        <f t="shared" si="72"/>
        <v>Solihull &amp; Small Heath AC</v>
      </c>
      <c r="E83" s="36">
        <v>6</v>
      </c>
      <c r="F83" s="53" t="s">
        <v>2124</v>
      </c>
      <c r="G83" s="49"/>
      <c r="H83" s="49"/>
      <c r="I83" s="58" t="str">
        <f t="shared" si="73"/>
        <v/>
      </c>
      <c r="J83" s="59" t="str">
        <f t="shared" si="73"/>
        <v/>
      </c>
      <c r="K83" s="59" t="str">
        <f t="shared" si="73"/>
        <v/>
      </c>
      <c r="L83" s="59" t="str">
        <f t="shared" si="73"/>
        <v/>
      </c>
      <c r="M83" s="59" t="str">
        <f t="shared" si="73"/>
        <v/>
      </c>
      <c r="N83" s="59">
        <f t="shared" ca="1" si="73"/>
        <v>4</v>
      </c>
      <c r="O83" s="60" t="str">
        <f t="shared" si="73"/>
        <v/>
      </c>
      <c r="P83" s="149" t="str">
        <f t="shared" si="73"/>
        <v/>
      </c>
      <c r="Q83" s="2"/>
      <c r="R83" s="2"/>
      <c r="S83" s="42"/>
      <c r="T83" s="42">
        <f t="shared" ca="1" si="74"/>
        <v>4</v>
      </c>
      <c r="U83" s="42">
        <f t="shared" ca="1" si="75"/>
        <v>4</v>
      </c>
      <c r="V83" s="41" t="str">
        <f t="shared" ca="1" si="76"/>
        <v>Michael Bracken</v>
      </c>
      <c r="W83" s="42" t="str">
        <f t="shared" si="77"/>
        <v>=6</v>
      </c>
      <c r="X83" s="42">
        <f t="shared" ca="1" si="78"/>
        <v>1</v>
      </c>
      <c r="Y83" s="35" t="str">
        <f t="shared" si="79"/>
        <v>Solihull &amp; Small Heath AC</v>
      </c>
      <c r="Z83" s="1" t="str">
        <f t="shared" si="80"/>
        <v>Solihull &amp; Small Heath AC</v>
      </c>
      <c r="AA83" s="1">
        <f t="shared" si="81"/>
        <v>6</v>
      </c>
      <c r="AB83" s="1" t="str">
        <f>IF(S80="A","Admin!B29","Admin!C29")</f>
        <v>Admin!B29</v>
      </c>
      <c r="AC83" s="79">
        <f t="shared" si="84"/>
        <v>-4</v>
      </c>
      <c r="AD83" s="2" t="str">
        <f t="shared" si="82"/>
        <v>S79</v>
      </c>
      <c r="AE83" s="2" t="str">
        <f t="shared" si="83"/>
        <v>AA$78:AA$85</v>
      </c>
    </row>
    <row r="84" spans="2:31" ht="13.5" customHeight="1" x14ac:dyDescent="0.2">
      <c r="B84" s="37">
        <v>7</v>
      </c>
      <c r="C84" s="68" t="str">
        <f t="shared" ca="1" si="71"/>
        <v>Phil Bullock</v>
      </c>
      <c r="D84" s="68" t="str">
        <f t="shared" si="72"/>
        <v>Kidderminster &amp; Stourport AC</v>
      </c>
      <c r="E84" s="38">
        <v>3</v>
      </c>
      <c r="F84" s="54" t="s">
        <v>2125</v>
      </c>
      <c r="G84" s="49"/>
      <c r="H84" s="49"/>
      <c r="I84" s="61" t="str">
        <f t="shared" si="73"/>
        <v/>
      </c>
      <c r="J84" s="62" t="str">
        <f t="shared" si="73"/>
        <v/>
      </c>
      <c r="K84" s="62">
        <f t="shared" ca="1" si="73"/>
        <v>3</v>
      </c>
      <c r="L84" s="62" t="str">
        <f t="shared" si="73"/>
        <v/>
      </c>
      <c r="M84" s="62" t="str">
        <f t="shared" si="73"/>
        <v/>
      </c>
      <c r="N84" s="62" t="str">
        <f t="shared" si="73"/>
        <v/>
      </c>
      <c r="O84" s="63" t="str">
        <f t="shared" si="73"/>
        <v/>
      </c>
      <c r="P84" s="149" t="str">
        <f t="shared" si="73"/>
        <v/>
      </c>
      <c r="Q84" s="2"/>
      <c r="R84" s="2"/>
      <c r="S84" s="42"/>
      <c r="T84" s="42">
        <f t="shared" ca="1" si="74"/>
        <v>3</v>
      </c>
      <c r="U84" s="42">
        <f t="shared" ca="1" si="75"/>
        <v>3</v>
      </c>
      <c r="V84" s="41" t="str">
        <f t="shared" ca="1" si="76"/>
        <v>Phil Bullock</v>
      </c>
      <c r="W84" s="42" t="str">
        <f t="shared" si="77"/>
        <v>=3</v>
      </c>
      <c r="X84" s="42">
        <f t="shared" ca="1" si="78"/>
        <v>1</v>
      </c>
      <c r="Y84" s="35" t="str">
        <f t="shared" si="79"/>
        <v>Kidderminster &amp; Stourport AC</v>
      </c>
      <c r="Z84" s="1" t="str">
        <f t="shared" si="80"/>
        <v>Kidderminster &amp; Stourport AC</v>
      </c>
      <c r="AA84" s="1">
        <f t="shared" si="81"/>
        <v>3</v>
      </c>
      <c r="AB84" s="1" t="str">
        <f>IF(S80="A","Admin!B30","Admin!C30")</f>
        <v>Admin!B30</v>
      </c>
      <c r="AC84" s="79">
        <f t="shared" si="84"/>
        <v>-5</v>
      </c>
      <c r="AD84" s="2" t="str">
        <f t="shared" si="82"/>
        <v>S79</v>
      </c>
      <c r="AE84" s="2" t="str">
        <f t="shared" si="83"/>
        <v>AA$78:AA$85</v>
      </c>
    </row>
    <row r="85" spans="2:31" ht="13.5" hidden="1" customHeight="1" x14ac:dyDescent="0.2">
      <c r="B85" s="378">
        <v>8</v>
      </c>
      <c r="C85" s="379" t="str">
        <f t="shared" ca="1" si="71"/>
        <v/>
      </c>
      <c r="D85" s="379" t="str">
        <f t="shared" si="72"/>
        <v/>
      </c>
      <c r="E85" s="380"/>
      <c r="F85" s="381" t="s">
        <v>98</v>
      </c>
      <c r="G85" s="49"/>
      <c r="H85" s="49"/>
      <c r="I85" s="374" t="str">
        <f t="shared" si="73"/>
        <v/>
      </c>
      <c r="J85" s="382" t="str">
        <f t="shared" si="73"/>
        <v/>
      </c>
      <c r="K85" s="382" t="str">
        <f t="shared" si="73"/>
        <v/>
      </c>
      <c r="L85" s="382" t="str">
        <f t="shared" si="73"/>
        <v/>
      </c>
      <c r="M85" s="382" t="str">
        <f t="shared" si="73"/>
        <v/>
      </c>
      <c r="N85" s="382" t="str">
        <f t="shared" si="73"/>
        <v/>
      </c>
      <c r="O85" s="382" t="str">
        <f t="shared" si="73"/>
        <v/>
      </c>
      <c r="P85" s="63" t="str">
        <f t="shared" si="73"/>
        <v/>
      </c>
      <c r="Q85" s="2"/>
      <c r="R85" s="2"/>
      <c r="S85" s="42"/>
      <c r="T85" s="42">
        <f t="shared" ca="1" si="74"/>
        <v>0</v>
      </c>
      <c r="U85" s="42">
        <f t="shared" ca="1" si="75"/>
        <v>0</v>
      </c>
      <c r="V85" s="41" t="e">
        <f t="shared" ca="1" si="76"/>
        <v>#N/A</v>
      </c>
      <c r="W85" s="42" t="e">
        <f t="shared" si="77"/>
        <v>#N/A</v>
      </c>
      <c r="X85" s="42">
        <f t="shared" ca="1" si="78"/>
        <v>1</v>
      </c>
      <c r="Y85" s="35" t="e">
        <f t="shared" si="79"/>
        <v>#N/A</v>
      </c>
      <c r="Z85" s="1" t="str">
        <f t="shared" si="80"/>
        <v/>
      </c>
      <c r="AA85" s="1" t="e">
        <f t="shared" si="81"/>
        <v>#N/A</v>
      </c>
      <c r="AB85" s="1" t="str">
        <f>IF(S80="A","Admin!B31","Admin!C31")</f>
        <v>Admin!B31</v>
      </c>
      <c r="AC85" s="79">
        <f t="shared" si="84"/>
        <v>-6</v>
      </c>
      <c r="AD85" s="2" t="str">
        <f t="shared" si="82"/>
        <v>S79</v>
      </c>
      <c r="AE85" s="2" t="str">
        <f t="shared" si="83"/>
        <v>AA$78:AA$85</v>
      </c>
    </row>
    <row r="86" spans="2:31" ht="12" customHeight="1" x14ac:dyDescent="0.2">
      <c r="B86" s="50"/>
      <c r="C86" s="48"/>
      <c r="D86" s="48"/>
      <c r="E86" s="50"/>
      <c r="F86" s="49" t="s">
        <v>98</v>
      </c>
      <c r="G86" s="49"/>
      <c r="H86" s="49"/>
      <c r="I86" s="51"/>
      <c r="J86" s="51"/>
      <c r="K86" s="51"/>
      <c r="L86" s="51"/>
      <c r="M86" s="51"/>
      <c r="N86" s="51"/>
      <c r="O86" s="51"/>
      <c r="P86" s="51"/>
      <c r="Q86" s="2"/>
      <c r="R86" s="2"/>
      <c r="S86" s="42"/>
      <c r="T86" s="42"/>
      <c r="U86" s="41"/>
      <c r="V86" s="41"/>
      <c r="W86" s="42"/>
      <c r="X86" s="42"/>
      <c r="Y86" s="41"/>
    </row>
    <row r="87" spans="2:31" ht="12" customHeight="1" x14ac:dyDescent="0.2">
      <c r="B87" s="50"/>
      <c r="C87" s="48"/>
      <c r="D87" s="48"/>
      <c r="E87" s="50"/>
      <c r="F87" s="49"/>
      <c r="G87" s="49"/>
      <c r="H87" s="49"/>
      <c r="I87" s="51"/>
      <c r="J87" s="51"/>
      <c r="K87" s="51"/>
      <c r="L87" s="51"/>
      <c r="M87" s="51"/>
      <c r="N87" s="51"/>
      <c r="O87" s="51"/>
      <c r="P87" s="51"/>
      <c r="Q87" s="2"/>
      <c r="R87" s="2"/>
      <c r="S87" s="42"/>
      <c r="T87" s="42"/>
      <c r="U87" s="41"/>
      <c r="V87" s="41"/>
      <c r="W87" s="42"/>
      <c r="X87" s="42"/>
      <c r="Y87" s="41"/>
    </row>
    <row r="88" spans="2:31" s="2" customFormat="1" x14ac:dyDescent="0.2">
      <c r="B88" s="32" t="str">
        <f ca="1">S90 &amp; " " &amp; S92 &amp; " string  (" &amp; S$3 &amp;")"</f>
        <v>3000m B string  (Men)</v>
      </c>
      <c r="H88" s="47"/>
      <c r="I88" s="29"/>
    </row>
    <row r="89" spans="2:31" x14ac:dyDescent="0.2">
      <c r="B89" s="75" t="s">
        <v>26</v>
      </c>
      <c r="C89" s="76" t="s">
        <v>23</v>
      </c>
      <c r="D89" s="76" t="s">
        <v>70</v>
      </c>
      <c r="E89" s="77" t="s">
        <v>24</v>
      </c>
      <c r="F89" s="78" t="s">
        <v>27</v>
      </c>
      <c r="G89" s="48"/>
      <c r="H89" s="48"/>
      <c r="I89" s="70" t="str">
        <f t="shared" ref="I89:P89" si="85">I$3</f>
        <v>Bromsgrove &amp; Redditch AC</v>
      </c>
      <c r="J89" s="70" t="str">
        <f t="shared" si="85"/>
        <v>Burton AC</v>
      </c>
      <c r="K89" s="70" t="str">
        <f t="shared" si="85"/>
        <v>Kidderminster &amp; Stourport AC</v>
      </c>
      <c r="L89" s="70" t="str">
        <f t="shared" si="85"/>
        <v>Newport Harriers</v>
      </c>
      <c r="M89" s="70" t="str">
        <f t="shared" si="85"/>
        <v>Royal Sutton Coldfield</v>
      </c>
      <c r="N89" s="70" t="str">
        <f t="shared" si="85"/>
        <v>Solihull &amp; Small Heath AC</v>
      </c>
      <c r="O89" s="70" t="str">
        <f t="shared" si="85"/>
        <v>Stratford on Avon AC</v>
      </c>
      <c r="P89" s="383" t="str">
        <f t="shared" si="85"/>
        <v>Team8</v>
      </c>
      <c r="S89" s="40">
        <v>42</v>
      </c>
      <c r="T89" s="41"/>
      <c r="U89" s="42" t="s">
        <v>81</v>
      </c>
      <c r="V89" s="41"/>
      <c r="W89" s="42"/>
      <c r="X89" s="42" t="s">
        <v>82</v>
      </c>
      <c r="Y89" s="41" t="s">
        <v>83</v>
      </c>
      <c r="Z89" s="1" t="s">
        <v>84</v>
      </c>
    </row>
    <row r="90" spans="2:31" x14ac:dyDescent="0.2">
      <c r="B90" s="222">
        <v>1</v>
      </c>
      <c r="C90" s="223" t="str">
        <f t="shared" ref="C90:C97" ca="1" si="86">IF(ISNA(V90),"",V90)</f>
        <v>Barry Lloyd</v>
      </c>
      <c r="D90" s="223" t="str">
        <f t="shared" ref="D90:D97" si="87">IF(ISNA(Y90),"",Y90)</f>
        <v>Royal Sutton Coldfield</v>
      </c>
      <c r="E90" s="224">
        <v>55</v>
      </c>
      <c r="F90" s="225" t="s">
        <v>2126</v>
      </c>
      <c r="G90" s="49"/>
      <c r="H90" s="49"/>
      <c r="I90" s="55" t="str">
        <f t="shared" ref="I90:P97" si="88">IF($Z90=I$3,$T90,"")</f>
        <v/>
      </c>
      <c r="J90" s="56" t="str">
        <f t="shared" si="88"/>
        <v/>
      </c>
      <c r="K90" s="56" t="str">
        <f t="shared" si="88"/>
        <v/>
      </c>
      <c r="L90" s="56" t="str">
        <f t="shared" si="88"/>
        <v/>
      </c>
      <c r="M90" s="56">
        <f t="shared" ca="1" si="88"/>
        <v>8</v>
      </c>
      <c r="N90" s="56" t="str">
        <f t="shared" si="88"/>
        <v/>
      </c>
      <c r="O90" s="57" t="str">
        <f t="shared" si="88"/>
        <v/>
      </c>
      <c r="P90" s="144" t="str">
        <f t="shared" si="88"/>
        <v/>
      </c>
      <c r="Q90" s="2"/>
      <c r="R90" s="2"/>
      <c r="S90" s="42" t="str">
        <f ca="1">VLOOKUP(S89,INDIRECT($S$5),2,FALSE)</f>
        <v>3000m</v>
      </c>
      <c r="T90" s="42">
        <f t="shared" ref="T90:T97" ca="1" si="89">IF(X90&gt;1,"Error",U90)</f>
        <v>8</v>
      </c>
      <c r="U90" s="42">
        <f t="shared" ref="U90:U97" ca="1" si="90">IF(AND(E90&lt;&gt;"",LEFT(F90,1)="d"),0,INDIRECT(AB90))</f>
        <v>8</v>
      </c>
      <c r="V90" s="41" t="str">
        <f t="shared" ref="V90:V97" ca="1" si="91">HLOOKUP(E90,INDIRECT($S$4),INDIRECT(AD90),FALSE)</f>
        <v>Barry Lloyd</v>
      </c>
      <c r="W90" s="42" t="str">
        <f t="shared" ref="W90:W97" si="92">CONCATENATE("=",AA90)</f>
        <v>=5</v>
      </c>
      <c r="X90" s="42">
        <f t="shared" ref="X90:X97" ca="1" si="93">COUNTIF(INDIRECT(AE90),W90)</f>
        <v>1</v>
      </c>
      <c r="Y90" s="35" t="str">
        <f t="shared" ref="Y90:Y97" si="94">VLOOKUP(E90,TeamID,2,FALSE)</f>
        <v>Royal Sutton Coldfield</v>
      </c>
      <c r="Z90" s="1" t="str">
        <f t="shared" ref="Z90:Z97" si="95">IF(ISNA(Y90),"",Y90)</f>
        <v>Royal Sutton Coldfield</v>
      </c>
      <c r="AA90" s="1">
        <f t="shared" ref="AA90:AA97" si="96">HLOOKUP(E90,$I$24:$X$25, 2, FALSE)</f>
        <v>5</v>
      </c>
      <c r="AB90" s="1" t="str">
        <f>IF(S92="A","Admin!B24","Admin!C24")</f>
        <v>Admin!C24</v>
      </c>
      <c r="AC90" s="79">
        <v>1</v>
      </c>
      <c r="AD90" s="2" t="str">
        <f t="shared" ref="AD90:AD97" si="97">"S" &amp; ROW(AB90)+AC90</f>
        <v>S91</v>
      </c>
      <c r="AE90" s="2" t="str">
        <f t="shared" ref="AE90:AE97" si="98">"AA$"&amp;ROW(AD90)+AC90-1&amp;":AA$"&amp;ROW(AD90)+AC90+6</f>
        <v>AA$90:AA$97</v>
      </c>
    </row>
    <row r="91" spans="2:31" x14ac:dyDescent="0.2">
      <c r="B91" s="34">
        <v>2</v>
      </c>
      <c r="C91" s="67" t="str">
        <f t="shared" ca="1" si="86"/>
        <v>James Adie</v>
      </c>
      <c r="D91" s="67" t="str">
        <f t="shared" si="87"/>
        <v>Bromsgrove &amp; Redditch AC</v>
      </c>
      <c r="E91" s="36">
        <v>11</v>
      </c>
      <c r="F91" s="53" t="s">
        <v>2127</v>
      </c>
      <c r="G91" s="49"/>
      <c r="H91" s="49"/>
      <c r="I91" s="58">
        <f t="shared" ca="1" si="88"/>
        <v>6</v>
      </c>
      <c r="J91" s="59" t="str">
        <f t="shared" si="88"/>
        <v/>
      </c>
      <c r="K91" s="59" t="str">
        <f t="shared" si="88"/>
        <v/>
      </c>
      <c r="L91" s="59" t="str">
        <f t="shared" si="88"/>
        <v/>
      </c>
      <c r="M91" s="59" t="str">
        <f t="shared" si="88"/>
        <v/>
      </c>
      <c r="N91" s="59" t="str">
        <f t="shared" si="88"/>
        <v/>
      </c>
      <c r="O91" s="60" t="str">
        <f t="shared" si="88"/>
        <v/>
      </c>
      <c r="P91" s="149" t="str">
        <f t="shared" si="88"/>
        <v/>
      </c>
      <c r="Q91" s="2"/>
      <c r="R91" s="2"/>
      <c r="S91" s="42">
        <f>S89-$S$7</f>
        <v>10</v>
      </c>
      <c r="T91" s="42">
        <f t="shared" ca="1" si="89"/>
        <v>6</v>
      </c>
      <c r="U91" s="42">
        <f t="shared" ca="1" si="90"/>
        <v>6</v>
      </c>
      <c r="V91" s="41" t="str">
        <f t="shared" ca="1" si="91"/>
        <v>James Adie</v>
      </c>
      <c r="W91" s="42" t="str">
        <f t="shared" si="92"/>
        <v>=1</v>
      </c>
      <c r="X91" s="42">
        <f t="shared" ca="1" si="93"/>
        <v>1</v>
      </c>
      <c r="Y91" s="35" t="str">
        <f t="shared" si="94"/>
        <v>Bromsgrove &amp; Redditch AC</v>
      </c>
      <c r="Z91" s="1" t="str">
        <f t="shared" si="95"/>
        <v>Bromsgrove &amp; Redditch AC</v>
      </c>
      <c r="AA91" s="1">
        <f t="shared" si="96"/>
        <v>1</v>
      </c>
      <c r="AB91" s="1" t="str">
        <f>IF(S92="A","Admin!B25","Admin!C25")</f>
        <v>Admin!C25</v>
      </c>
      <c r="AC91" s="79">
        <f t="shared" ref="AC91:AC97" si="99">AC90-1</f>
        <v>0</v>
      </c>
      <c r="AD91" s="2" t="str">
        <f t="shared" si="97"/>
        <v>S91</v>
      </c>
      <c r="AE91" s="2" t="str">
        <f t="shared" si="98"/>
        <v>AA$90:AA$97</v>
      </c>
    </row>
    <row r="92" spans="2:31" x14ac:dyDescent="0.2">
      <c r="B92" s="34">
        <v>3</v>
      </c>
      <c r="C92" s="67" t="str">
        <f t="shared" ca="1" si="86"/>
        <v>Gareth Knight</v>
      </c>
      <c r="D92" s="67" t="str">
        <f t="shared" si="87"/>
        <v>Newport Harriers</v>
      </c>
      <c r="E92" s="36">
        <v>44</v>
      </c>
      <c r="F92" s="53" t="s">
        <v>2128</v>
      </c>
      <c r="G92" s="49"/>
      <c r="H92" s="49"/>
      <c r="I92" s="58" t="str">
        <f t="shared" si="88"/>
        <v/>
      </c>
      <c r="J92" s="59" t="str">
        <f t="shared" si="88"/>
        <v/>
      </c>
      <c r="K92" s="59" t="str">
        <f t="shared" si="88"/>
        <v/>
      </c>
      <c r="L92" s="59">
        <f t="shared" ca="1" si="88"/>
        <v>5</v>
      </c>
      <c r="M92" s="59" t="str">
        <f t="shared" si="88"/>
        <v/>
      </c>
      <c r="N92" s="59" t="str">
        <f t="shared" si="88"/>
        <v/>
      </c>
      <c r="O92" s="60" t="str">
        <f t="shared" si="88"/>
        <v/>
      </c>
      <c r="P92" s="149" t="str">
        <f t="shared" si="88"/>
        <v/>
      </c>
      <c r="Q92" s="2"/>
      <c r="R92" s="2"/>
      <c r="S92" s="81" t="s">
        <v>45</v>
      </c>
      <c r="T92" s="42">
        <f t="shared" ca="1" si="89"/>
        <v>5</v>
      </c>
      <c r="U92" s="42">
        <f t="shared" ca="1" si="90"/>
        <v>5</v>
      </c>
      <c r="V92" s="41" t="str">
        <f t="shared" ca="1" si="91"/>
        <v>Gareth Knight</v>
      </c>
      <c r="W92" s="42" t="str">
        <f t="shared" si="92"/>
        <v>=4</v>
      </c>
      <c r="X92" s="42">
        <f t="shared" ca="1" si="93"/>
        <v>1</v>
      </c>
      <c r="Y92" s="35" t="str">
        <f t="shared" si="94"/>
        <v>Newport Harriers</v>
      </c>
      <c r="Z92" s="1" t="str">
        <f t="shared" si="95"/>
        <v>Newport Harriers</v>
      </c>
      <c r="AA92" s="1">
        <f t="shared" si="96"/>
        <v>4</v>
      </c>
      <c r="AB92" s="1" t="str">
        <f>IF(S92="A","Admin!B26","Admin!C26")</f>
        <v>Admin!C26</v>
      </c>
      <c r="AC92" s="79">
        <f t="shared" si="99"/>
        <v>-1</v>
      </c>
      <c r="AD92" s="2" t="str">
        <f t="shared" si="97"/>
        <v>S91</v>
      </c>
      <c r="AE92" s="2" t="str">
        <f t="shared" si="98"/>
        <v>AA$90:AA$97</v>
      </c>
    </row>
    <row r="93" spans="2:31" x14ac:dyDescent="0.2">
      <c r="B93" s="34">
        <v>4</v>
      </c>
      <c r="C93" s="67" t="str">
        <f t="shared" ca="1" si="86"/>
        <v>Jonathan Dumelow</v>
      </c>
      <c r="D93" s="67" t="str">
        <f t="shared" si="87"/>
        <v>Burton AC</v>
      </c>
      <c r="E93" s="36">
        <v>22</v>
      </c>
      <c r="F93" s="53" t="s">
        <v>2129</v>
      </c>
      <c r="G93" s="49"/>
      <c r="H93" s="49"/>
      <c r="I93" s="58" t="str">
        <f t="shared" si="88"/>
        <v/>
      </c>
      <c r="J93" s="59">
        <f t="shared" ca="1" si="88"/>
        <v>4</v>
      </c>
      <c r="K93" s="59" t="str">
        <f t="shared" si="88"/>
        <v/>
      </c>
      <c r="L93" s="59" t="str">
        <f t="shared" si="88"/>
        <v/>
      </c>
      <c r="M93" s="59" t="str">
        <f t="shared" si="88"/>
        <v/>
      </c>
      <c r="N93" s="59" t="str">
        <f t="shared" si="88"/>
        <v/>
      </c>
      <c r="O93" s="60" t="str">
        <f t="shared" si="88"/>
        <v/>
      </c>
      <c r="P93" s="149" t="str">
        <f t="shared" si="88"/>
        <v/>
      </c>
      <c r="Q93" s="2"/>
      <c r="R93" s="2"/>
      <c r="S93" s="80" t="s">
        <v>85</v>
      </c>
      <c r="T93" s="42">
        <f t="shared" ca="1" si="89"/>
        <v>4</v>
      </c>
      <c r="U93" s="42">
        <f t="shared" ca="1" si="90"/>
        <v>4</v>
      </c>
      <c r="V93" s="41" t="str">
        <f t="shared" ca="1" si="91"/>
        <v>Jonathan Dumelow</v>
      </c>
      <c r="W93" s="42" t="str">
        <f t="shared" si="92"/>
        <v>=2</v>
      </c>
      <c r="X93" s="42">
        <f t="shared" ca="1" si="93"/>
        <v>1</v>
      </c>
      <c r="Y93" s="35" t="str">
        <f t="shared" si="94"/>
        <v>Burton AC</v>
      </c>
      <c r="Z93" s="1" t="str">
        <f t="shared" si="95"/>
        <v>Burton AC</v>
      </c>
      <c r="AA93" s="1">
        <f t="shared" si="96"/>
        <v>2</v>
      </c>
      <c r="AB93" s="1" t="str">
        <f>IF(S92="A","Admin!B27","Admin!C27")</f>
        <v>Admin!C27</v>
      </c>
      <c r="AC93" s="79">
        <f t="shared" si="99"/>
        <v>-2</v>
      </c>
      <c r="AD93" s="2" t="str">
        <f t="shared" si="97"/>
        <v>S91</v>
      </c>
      <c r="AE93" s="2" t="str">
        <f t="shared" si="98"/>
        <v>AA$90:AA$97</v>
      </c>
    </row>
    <row r="94" spans="2:31" x14ac:dyDescent="0.2">
      <c r="B94" s="34">
        <v>5</v>
      </c>
      <c r="C94" s="67" t="str">
        <f t="shared" ca="1" si="86"/>
        <v>Russ Barnes</v>
      </c>
      <c r="D94" s="67" t="str">
        <f t="shared" si="87"/>
        <v>Kidderminster &amp; Stourport AC</v>
      </c>
      <c r="E94" s="36">
        <v>33</v>
      </c>
      <c r="F94" s="53" t="s">
        <v>2130</v>
      </c>
      <c r="G94" s="49"/>
      <c r="H94" s="49"/>
      <c r="I94" s="58" t="str">
        <f t="shared" si="88"/>
        <v/>
      </c>
      <c r="J94" s="59" t="str">
        <f t="shared" si="88"/>
        <v/>
      </c>
      <c r="K94" s="59">
        <f t="shared" ca="1" si="88"/>
        <v>3</v>
      </c>
      <c r="L94" s="59" t="str">
        <f t="shared" si="88"/>
        <v/>
      </c>
      <c r="M94" s="59" t="str">
        <f t="shared" si="88"/>
        <v/>
      </c>
      <c r="N94" s="59" t="str">
        <f t="shared" si="88"/>
        <v/>
      </c>
      <c r="O94" s="60" t="str">
        <f t="shared" si="88"/>
        <v/>
      </c>
      <c r="P94" s="149" t="str">
        <f t="shared" si="88"/>
        <v/>
      </c>
      <c r="Q94" s="2"/>
      <c r="R94" s="2"/>
      <c r="S94" s="42"/>
      <c r="T94" s="42">
        <f t="shared" ca="1" si="89"/>
        <v>3</v>
      </c>
      <c r="U94" s="42">
        <f t="shared" ca="1" si="90"/>
        <v>3</v>
      </c>
      <c r="V94" s="41" t="str">
        <f t="shared" ca="1" si="91"/>
        <v>Russ Barnes</v>
      </c>
      <c r="W94" s="42" t="str">
        <f t="shared" si="92"/>
        <v>=3</v>
      </c>
      <c r="X94" s="42">
        <f t="shared" ca="1" si="93"/>
        <v>1</v>
      </c>
      <c r="Y94" s="35" t="str">
        <f t="shared" si="94"/>
        <v>Kidderminster &amp; Stourport AC</v>
      </c>
      <c r="Z94" s="1" t="str">
        <f t="shared" si="95"/>
        <v>Kidderminster &amp; Stourport AC</v>
      </c>
      <c r="AA94" s="1">
        <f t="shared" si="96"/>
        <v>3</v>
      </c>
      <c r="AB94" s="1" t="str">
        <f>IF(S92="A","Admin!B28","Admin!C28")</f>
        <v>Admin!C28</v>
      </c>
      <c r="AC94" s="79">
        <f t="shared" si="99"/>
        <v>-3</v>
      </c>
      <c r="AD94" s="2" t="str">
        <f t="shared" si="97"/>
        <v>S91</v>
      </c>
      <c r="AE94" s="2" t="str">
        <f t="shared" si="98"/>
        <v>AA$90:AA$97</v>
      </c>
    </row>
    <row r="95" spans="2:31" x14ac:dyDescent="0.2">
      <c r="B95" s="34">
        <v>6</v>
      </c>
      <c r="C95" s="67" t="str">
        <f t="shared" ca="1" si="86"/>
        <v/>
      </c>
      <c r="D95" s="67" t="str">
        <f t="shared" si="87"/>
        <v/>
      </c>
      <c r="E95" s="36"/>
      <c r="F95" s="53" t="s">
        <v>98</v>
      </c>
      <c r="G95" s="49"/>
      <c r="H95" s="49"/>
      <c r="I95" s="58" t="str">
        <f t="shared" si="88"/>
        <v/>
      </c>
      <c r="J95" s="59" t="str">
        <f t="shared" si="88"/>
        <v/>
      </c>
      <c r="K95" s="59" t="str">
        <f t="shared" si="88"/>
        <v/>
      </c>
      <c r="L95" s="59" t="str">
        <f t="shared" si="88"/>
        <v/>
      </c>
      <c r="M95" s="59" t="str">
        <f t="shared" si="88"/>
        <v/>
      </c>
      <c r="N95" s="59" t="str">
        <f t="shared" si="88"/>
        <v/>
      </c>
      <c r="O95" s="60" t="str">
        <f t="shared" si="88"/>
        <v/>
      </c>
      <c r="P95" s="149" t="str">
        <f t="shared" si="88"/>
        <v/>
      </c>
      <c r="Q95" s="2"/>
      <c r="R95" s="2"/>
      <c r="S95" s="42"/>
      <c r="T95" s="42" t="str">
        <f t="shared" ca="1" si="89"/>
        <v>Error</v>
      </c>
      <c r="U95" s="42">
        <f t="shared" ca="1" si="90"/>
        <v>2</v>
      </c>
      <c r="V95" s="41" t="e">
        <f t="shared" ca="1" si="91"/>
        <v>#N/A</v>
      </c>
      <c r="W95" s="42" t="e">
        <f t="shared" si="92"/>
        <v>#N/A</v>
      </c>
      <c r="X95" s="42">
        <f t="shared" ca="1" si="93"/>
        <v>3</v>
      </c>
      <c r="Y95" s="35" t="e">
        <f t="shared" si="94"/>
        <v>#N/A</v>
      </c>
      <c r="Z95" s="1" t="str">
        <f t="shared" si="95"/>
        <v/>
      </c>
      <c r="AA95" s="1" t="e">
        <f t="shared" si="96"/>
        <v>#N/A</v>
      </c>
      <c r="AB95" s="1" t="str">
        <f>IF(S92="A","Admin!B29","Admin!C29")</f>
        <v>Admin!C29</v>
      </c>
      <c r="AC95" s="79">
        <f t="shared" si="99"/>
        <v>-4</v>
      </c>
      <c r="AD95" s="2" t="str">
        <f t="shared" si="97"/>
        <v>S91</v>
      </c>
      <c r="AE95" s="2" t="str">
        <f t="shared" si="98"/>
        <v>AA$90:AA$97</v>
      </c>
    </row>
    <row r="96" spans="2:31" x14ac:dyDescent="0.2">
      <c r="B96" s="37">
        <v>7</v>
      </c>
      <c r="C96" s="68" t="str">
        <f t="shared" ca="1" si="86"/>
        <v/>
      </c>
      <c r="D96" s="68" t="str">
        <f t="shared" si="87"/>
        <v/>
      </c>
      <c r="E96" s="38"/>
      <c r="F96" s="54" t="s">
        <v>98</v>
      </c>
      <c r="G96" s="49"/>
      <c r="H96" s="49"/>
      <c r="I96" s="61" t="str">
        <f t="shared" si="88"/>
        <v/>
      </c>
      <c r="J96" s="62" t="str">
        <f t="shared" si="88"/>
        <v/>
      </c>
      <c r="K96" s="62" t="str">
        <f t="shared" si="88"/>
        <v/>
      </c>
      <c r="L96" s="62" t="str">
        <f t="shared" si="88"/>
        <v/>
      </c>
      <c r="M96" s="62" t="str">
        <f t="shared" si="88"/>
        <v/>
      </c>
      <c r="N96" s="62" t="str">
        <f t="shared" si="88"/>
        <v/>
      </c>
      <c r="O96" s="63" t="str">
        <f t="shared" si="88"/>
        <v/>
      </c>
      <c r="P96" s="149" t="str">
        <f t="shared" si="88"/>
        <v/>
      </c>
      <c r="Q96" s="2"/>
      <c r="R96" s="2"/>
      <c r="S96" s="42"/>
      <c r="T96" s="42" t="str">
        <f t="shared" ca="1" si="89"/>
        <v>Error</v>
      </c>
      <c r="U96" s="42">
        <f t="shared" ca="1" si="90"/>
        <v>1</v>
      </c>
      <c r="V96" s="41" t="e">
        <f t="shared" ca="1" si="91"/>
        <v>#N/A</v>
      </c>
      <c r="W96" s="42" t="e">
        <f t="shared" si="92"/>
        <v>#N/A</v>
      </c>
      <c r="X96" s="42">
        <f t="shared" ca="1" si="93"/>
        <v>3</v>
      </c>
      <c r="Y96" s="35" t="e">
        <f t="shared" si="94"/>
        <v>#N/A</v>
      </c>
      <c r="Z96" s="1" t="str">
        <f t="shared" si="95"/>
        <v/>
      </c>
      <c r="AA96" s="1" t="e">
        <f t="shared" si="96"/>
        <v>#N/A</v>
      </c>
      <c r="AB96" s="1" t="str">
        <f>IF(S92="A","Admin!B30","Admin!C30")</f>
        <v>Admin!C30</v>
      </c>
      <c r="AC96" s="79">
        <f t="shared" si="99"/>
        <v>-5</v>
      </c>
      <c r="AD96" s="2" t="str">
        <f t="shared" si="97"/>
        <v>S91</v>
      </c>
      <c r="AE96" s="2" t="str">
        <f t="shared" si="98"/>
        <v>AA$90:AA$97</v>
      </c>
    </row>
    <row r="97" spans="2:31" hidden="1" x14ac:dyDescent="0.2">
      <c r="B97" s="378">
        <v>8</v>
      </c>
      <c r="C97" s="379" t="str">
        <f t="shared" ca="1" si="86"/>
        <v/>
      </c>
      <c r="D97" s="379" t="str">
        <f t="shared" si="87"/>
        <v/>
      </c>
      <c r="E97" s="380"/>
      <c r="F97" s="381" t="s">
        <v>98</v>
      </c>
      <c r="G97" s="49"/>
      <c r="H97" s="49"/>
      <c r="I97" s="374" t="str">
        <f t="shared" si="88"/>
        <v/>
      </c>
      <c r="J97" s="382" t="str">
        <f t="shared" si="88"/>
        <v/>
      </c>
      <c r="K97" s="382" t="str">
        <f t="shared" si="88"/>
        <v/>
      </c>
      <c r="L97" s="382" t="str">
        <f t="shared" si="88"/>
        <v/>
      </c>
      <c r="M97" s="382" t="str">
        <f t="shared" si="88"/>
        <v/>
      </c>
      <c r="N97" s="382" t="str">
        <f t="shared" si="88"/>
        <v/>
      </c>
      <c r="O97" s="382" t="str">
        <f t="shared" si="88"/>
        <v/>
      </c>
      <c r="P97" s="63" t="str">
        <f t="shared" si="88"/>
        <v/>
      </c>
      <c r="Q97" s="2"/>
      <c r="R97" s="2"/>
      <c r="S97" s="42"/>
      <c r="T97" s="42" t="str">
        <f t="shared" ca="1" si="89"/>
        <v>Error</v>
      </c>
      <c r="U97" s="42">
        <f t="shared" ca="1" si="90"/>
        <v>0</v>
      </c>
      <c r="V97" s="41" t="e">
        <f t="shared" ca="1" si="91"/>
        <v>#N/A</v>
      </c>
      <c r="W97" s="42" t="e">
        <f t="shared" si="92"/>
        <v>#N/A</v>
      </c>
      <c r="X97" s="42">
        <f t="shared" ca="1" si="93"/>
        <v>3</v>
      </c>
      <c r="Y97" s="35" t="e">
        <f t="shared" si="94"/>
        <v>#N/A</v>
      </c>
      <c r="Z97" s="1" t="str">
        <f t="shared" si="95"/>
        <v/>
      </c>
      <c r="AA97" s="1" t="e">
        <f t="shared" si="96"/>
        <v>#N/A</v>
      </c>
      <c r="AB97" s="1" t="str">
        <f>IF(S92="A","Admin!B31","Admin!C31")</f>
        <v>Admin!C31</v>
      </c>
      <c r="AC97" s="79">
        <f t="shared" si="99"/>
        <v>-6</v>
      </c>
      <c r="AD97" s="2" t="str">
        <f t="shared" si="97"/>
        <v>S91</v>
      </c>
      <c r="AE97" s="2" t="str">
        <f t="shared" si="98"/>
        <v>AA$90:AA$97</v>
      </c>
    </row>
    <row r="100" spans="2:31" s="2" customFormat="1" x14ac:dyDescent="0.2">
      <c r="B100" s="32" t="str">
        <f ca="1">S102 &amp; " " &amp; S104 &amp; " string  (" &amp; S$3 &amp;")"</f>
        <v>3000m s/c A string  (Men)</v>
      </c>
      <c r="H100" s="47"/>
      <c r="I100" s="29"/>
    </row>
    <row r="101" spans="2:31" x14ac:dyDescent="0.2">
      <c r="B101" s="75" t="s">
        <v>26</v>
      </c>
      <c r="C101" s="76" t="s">
        <v>23</v>
      </c>
      <c r="D101" s="76" t="s">
        <v>70</v>
      </c>
      <c r="E101" s="77" t="s">
        <v>24</v>
      </c>
      <c r="F101" s="78" t="s">
        <v>27</v>
      </c>
      <c r="G101" s="48"/>
      <c r="H101" s="48"/>
      <c r="I101" s="70" t="str">
        <f t="shared" ref="I101:P101" si="100">I$3</f>
        <v>Bromsgrove &amp; Redditch AC</v>
      </c>
      <c r="J101" s="70" t="str">
        <f t="shared" si="100"/>
        <v>Burton AC</v>
      </c>
      <c r="K101" s="70" t="str">
        <f t="shared" si="100"/>
        <v>Kidderminster &amp; Stourport AC</v>
      </c>
      <c r="L101" s="70" t="str">
        <f t="shared" si="100"/>
        <v>Newport Harriers</v>
      </c>
      <c r="M101" s="70" t="str">
        <f t="shared" si="100"/>
        <v>Royal Sutton Coldfield</v>
      </c>
      <c r="N101" s="70" t="str">
        <f t="shared" si="100"/>
        <v>Solihull &amp; Small Heath AC</v>
      </c>
      <c r="O101" s="70" t="str">
        <f t="shared" si="100"/>
        <v>Stratford on Avon AC</v>
      </c>
      <c r="P101" s="383" t="str">
        <f t="shared" si="100"/>
        <v>Team8</v>
      </c>
      <c r="S101" s="40">
        <v>45</v>
      </c>
      <c r="T101" s="41"/>
      <c r="U101" s="42" t="s">
        <v>81</v>
      </c>
      <c r="V101" s="41"/>
      <c r="W101" s="42"/>
      <c r="X101" s="42" t="s">
        <v>82</v>
      </c>
      <c r="Y101" s="41" t="s">
        <v>83</v>
      </c>
      <c r="Z101" s="1" t="s">
        <v>84</v>
      </c>
    </row>
    <row r="102" spans="2:31" x14ac:dyDescent="0.2">
      <c r="B102" s="222">
        <v>1</v>
      </c>
      <c r="C102" s="223" t="str">
        <f t="shared" ref="C102:C109" ca="1" si="101">IF(ISNA(V102),"",V102)</f>
        <v>Martyn Helliker</v>
      </c>
      <c r="D102" s="223" t="str">
        <f t="shared" ref="D102:D109" si="102">IF(ISNA(Y102),"",Y102)</f>
        <v>Stratford on Avon AC</v>
      </c>
      <c r="E102" s="224">
        <v>7</v>
      </c>
      <c r="F102" s="225" t="s">
        <v>1943</v>
      </c>
      <c r="G102" s="49"/>
      <c r="H102" s="49"/>
      <c r="I102" s="55" t="str">
        <f t="shared" ref="I102:P109" si="103">IF($Z102=I$3,$T102,"")</f>
        <v/>
      </c>
      <c r="J102" s="56" t="str">
        <f t="shared" si="103"/>
        <v/>
      </c>
      <c r="K102" s="56" t="str">
        <f t="shared" si="103"/>
        <v/>
      </c>
      <c r="L102" s="56" t="str">
        <f t="shared" si="103"/>
        <v/>
      </c>
      <c r="M102" s="56" t="str">
        <f t="shared" si="103"/>
        <v/>
      </c>
      <c r="N102" s="56" t="str">
        <f t="shared" si="103"/>
        <v/>
      </c>
      <c r="O102" s="57">
        <f t="shared" ca="1" si="103"/>
        <v>10</v>
      </c>
      <c r="P102" s="144" t="str">
        <f t="shared" si="103"/>
        <v/>
      </c>
      <c r="Q102" s="2"/>
      <c r="R102" s="2"/>
      <c r="S102" s="42" t="str">
        <f ca="1">VLOOKUP(S101,INDIRECT($S$5),2,FALSE)</f>
        <v>3000m s/c</v>
      </c>
      <c r="T102" s="42">
        <f t="shared" ref="T102:T109" ca="1" si="104">IF(X102&gt;1,"Error",U102)</f>
        <v>10</v>
      </c>
      <c r="U102" s="42">
        <f t="shared" ref="U102:U109" ca="1" si="105">IF(AND(E102&lt;&gt;"",LEFT(F102,1)="d"),0,INDIRECT(AB102))</f>
        <v>10</v>
      </c>
      <c r="V102" s="41" t="str">
        <f t="shared" ref="V102:V109" ca="1" si="106">HLOOKUP(E102,INDIRECT($S$4),INDIRECT(AD102),FALSE)</f>
        <v>Martyn Helliker</v>
      </c>
      <c r="W102" s="42" t="str">
        <f t="shared" ref="W102:W109" si="107">CONCATENATE("=",AA102)</f>
        <v>=7</v>
      </c>
      <c r="X102" s="42">
        <f t="shared" ref="X102:X109" ca="1" si="108">COUNTIF(INDIRECT(AE102),W102)</f>
        <v>1</v>
      </c>
      <c r="Y102" s="35" t="str">
        <f t="shared" ref="Y102:Y109" si="109">VLOOKUP(E102,TeamID,2,FALSE)</f>
        <v>Stratford on Avon AC</v>
      </c>
      <c r="Z102" s="1" t="str">
        <f t="shared" ref="Z102:Z109" si="110">IF(ISNA(Y102),"",Y102)</f>
        <v>Stratford on Avon AC</v>
      </c>
      <c r="AA102" s="1">
        <f t="shared" ref="AA102:AA109" si="111">HLOOKUP(E102,$I$24:$X$25, 2, FALSE)</f>
        <v>7</v>
      </c>
      <c r="AB102" s="1" t="str">
        <f>IF(S104="A","Admin!B24","Admin!C24")</f>
        <v>Admin!B24</v>
      </c>
      <c r="AC102" s="79">
        <v>1</v>
      </c>
      <c r="AD102" s="2" t="str">
        <f t="shared" ref="AD102:AD109" si="112">"S" &amp; ROW(AB102)+AC102</f>
        <v>S103</v>
      </c>
      <c r="AE102" s="2" t="str">
        <f t="shared" ref="AE102:AE109" si="113">"AA$"&amp;ROW(AD102)+AC102-1&amp;":AA$"&amp;ROW(AD102)+AC102+6</f>
        <v>AA$102:AA$109</v>
      </c>
    </row>
    <row r="103" spans="2:31" x14ac:dyDescent="0.2">
      <c r="B103" s="34">
        <v>2</v>
      </c>
      <c r="C103" s="67" t="str">
        <f t="shared" ca="1" si="101"/>
        <v>Andrew Freeman</v>
      </c>
      <c r="D103" s="67" t="str">
        <f t="shared" si="102"/>
        <v>Bromsgrove &amp; Redditch AC</v>
      </c>
      <c r="E103" s="36">
        <v>1</v>
      </c>
      <c r="F103" s="53" t="s">
        <v>1944</v>
      </c>
      <c r="G103" s="49"/>
      <c r="H103" s="49"/>
      <c r="I103" s="58">
        <f t="shared" ca="1" si="103"/>
        <v>8</v>
      </c>
      <c r="J103" s="59" t="str">
        <f t="shared" si="103"/>
        <v/>
      </c>
      <c r="K103" s="59" t="str">
        <f t="shared" si="103"/>
        <v/>
      </c>
      <c r="L103" s="59" t="str">
        <f t="shared" si="103"/>
        <v/>
      </c>
      <c r="M103" s="59" t="str">
        <f t="shared" si="103"/>
        <v/>
      </c>
      <c r="N103" s="59" t="str">
        <f t="shared" si="103"/>
        <v/>
      </c>
      <c r="O103" s="60" t="str">
        <f t="shared" si="103"/>
        <v/>
      </c>
      <c r="P103" s="149" t="str">
        <f t="shared" si="103"/>
        <v/>
      </c>
      <c r="Q103" s="2"/>
      <c r="R103" s="2"/>
      <c r="S103" s="42">
        <f>S101-$S$7</f>
        <v>13</v>
      </c>
      <c r="T103" s="42">
        <f t="shared" ca="1" si="104"/>
        <v>8</v>
      </c>
      <c r="U103" s="42">
        <f t="shared" ca="1" si="105"/>
        <v>8</v>
      </c>
      <c r="V103" s="41" t="str">
        <f t="shared" ca="1" si="106"/>
        <v>Andrew Freeman</v>
      </c>
      <c r="W103" s="42" t="str">
        <f t="shared" si="107"/>
        <v>=1</v>
      </c>
      <c r="X103" s="42">
        <f t="shared" ca="1" si="108"/>
        <v>1</v>
      </c>
      <c r="Y103" s="35" t="str">
        <f t="shared" si="109"/>
        <v>Bromsgrove &amp; Redditch AC</v>
      </c>
      <c r="Z103" s="1" t="str">
        <f t="shared" si="110"/>
        <v>Bromsgrove &amp; Redditch AC</v>
      </c>
      <c r="AA103" s="1">
        <f t="shared" si="111"/>
        <v>1</v>
      </c>
      <c r="AB103" s="1" t="str">
        <f>IF(S104="A","Admin!B25","Admin!C25")</f>
        <v>Admin!B25</v>
      </c>
      <c r="AC103" s="79">
        <f t="shared" ref="AC103:AC109" si="114">AC102-1</f>
        <v>0</v>
      </c>
      <c r="AD103" s="2" t="str">
        <f t="shared" si="112"/>
        <v>S103</v>
      </c>
      <c r="AE103" s="2" t="str">
        <f t="shared" si="113"/>
        <v>AA$102:AA$109</v>
      </c>
    </row>
    <row r="104" spans="2:31" x14ac:dyDescent="0.2">
      <c r="B104" s="34">
        <v>3</v>
      </c>
      <c r="C104" s="67" t="str">
        <f t="shared" ca="1" si="101"/>
        <v>Tyrone Fowler</v>
      </c>
      <c r="D104" s="67" t="str">
        <f t="shared" si="102"/>
        <v>Newport Harriers</v>
      </c>
      <c r="E104" s="36">
        <v>4</v>
      </c>
      <c r="F104" s="53" t="s">
        <v>1945</v>
      </c>
      <c r="G104" s="49"/>
      <c r="H104" s="49"/>
      <c r="I104" s="58" t="str">
        <f t="shared" si="103"/>
        <v/>
      </c>
      <c r="J104" s="59" t="str">
        <f t="shared" si="103"/>
        <v/>
      </c>
      <c r="K104" s="59" t="str">
        <f t="shared" si="103"/>
        <v/>
      </c>
      <c r="L104" s="59">
        <f t="shared" ca="1" si="103"/>
        <v>7</v>
      </c>
      <c r="M104" s="59" t="str">
        <f t="shared" si="103"/>
        <v/>
      </c>
      <c r="N104" s="59" t="str">
        <f t="shared" si="103"/>
        <v/>
      </c>
      <c r="O104" s="60" t="str">
        <f t="shared" si="103"/>
        <v/>
      </c>
      <c r="P104" s="149" t="str">
        <f t="shared" si="103"/>
        <v/>
      </c>
      <c r="Q104" s="2"/>
      <c r="R104" s="2"/>
      <c r="S104" s="81" t="s">
        <v>44</v>
      </c>
      <c r="T104" s="42">
        <f t="shared" ca="1" si="104"/>
        <v>7</v>
      </c>
      <c r="U104" s="42">
        <f t="shared" ca="1" si="105"/>
        <v>7</v>
      </c>
      <c r="V104" s="41" t="str">
        <f t="shared" ca="1" si="106"/>
        <v>Tyrone Fowler</v>
      </c>
      <c r="W104" s="42" t="str">
        <f t="shared" si="107"/>
        <v>=4</v>
      </c>
      <c r="X104" s="42">
        <f t="shared" ca="1" si="108"/>
        <v>1</v>
      </c>
      <c r="Y104" s="35" t="str">
        <f t="shared" si="109"/>
        <v>Newport Harriers</v>
      </c>
      <c r="Z104" s="1" t="str">
        <f t="shared" si="110"/>
        <v>Newport Harriers</v>
      </c>
      <c r="AA104" s="1">
        <f t="shared" si="111"/>
        <v>4</v>
      </c>
      <c r="AB104" s="1" t="str">
        <f>IF(S104="A","Admin!B26","Admin!C26")</f>
        <v>Admin!B26</v>
      </c>
      <c r="AC104" s="79">
        <f t="shared" si="114"/>
        <v>-1</v>
      </c>
      <c r="AD104" s="2" t="str">
        <f t="shared" si="112"/>
        <v>S103</v>
      </c>
      <c r="AE104" s="2" t="str">
        <f t="shared" si="113"/>
        <v>AA$102:AA$109</v>
      </c>
    </row>
    <row r="105" spans="2:31" x14ac:dyDescent="0.2">
      <c r="B105" s="34">
        <v>4</v>
      </c>
      <c r="C105" s="67" t="str">
        <f t="shared" ca="1" si="101"/>
        <v>Ed Ingram</v>
      </c>
      <c r="D105" s="67" t="str">
        <f t="shared" si="102"/>
        <v>Kidderminster &amp; Stourport AC</v>
      </c>
      <c r="E105" s="36">
        <v>3</v>
      </c>
      <c r="F105" s="53" t="s">
        <v>1946</v>
      </c>
      <c r="G105" s="49"/>
      <c r="H105" s="49"/>
      <c r="I105" s="58" t="str">
        <f t="shared" si="103"/>
        <v/>
      </c>
      <c r="J105" s="59" t="str">
        <f t="shared" si="103"/>
        <v/>
      </c>
      <c r="K105" s="59">
        <f t="shared" ca="1" si="103"/>
        <v>6</v>
      </c>
      <c r="L105" s="59" t="str">
        <f t="shared" si="103"/>
        <v/>
      </c>
      <c r="M105" s="59" t="str">
        <f t="shared" si="103"/>
        <v/>
      </c>
      <c r="N105" s="59" t="str">
        <f t="shared" si="103"/>
        <v/>
      </c>
      <c r="O105" s="60" t="str">
        <f t="shared" si="103"/>
        <v/>
      </c>
      <c r="P105" s="149" t="str">
        <f t="shared" si="103"/>
        <v/>
      </c>
      <c r="Q105" s="2"/>
      <c r="R105" s="2"/>
      <c r="S105" s="80" t="s">
        <v>85</v>
      </c>
      <c r="T105" s="42">
        <f t="shared" ca="1" si="104"/>
        <v>6</v>
      </c>
      <c r="U105" s="42">
        <f t="shared" ca="1" si="105"/>
        <v>6</v>
      </c>
      <c r="V105" s="41" t="str">
        <f t="shared" ca="1" si="106"/>
        <v>Ed Ingram</v>
      </c>
      <c r="W105" s="42" t="str">
        <f t="shared" si="107"/>
        <v>=3</v>
      </c>
      <c r="X105" s="42">
        <f t="shared" ca="1" si="108"/>
        <v>1</v>
      </c>
      <c r="Y105" s="35" t="str">
        <f t="shared" si="109"/>
        <v>Kidderminster &amp; Stourport AC</v>
      </c>
      <c r="Z105" s="1" t="str">
        <f t="shared" si="110"/>
        <v>Kidderminster &amp; Stourport AC</v>
      </c>
      <c r="AA105" s="1">
        <f t="shared" si="111"/>
        <v>3</v>
      </c>
      <c r="AB105" s="1" t="str">
        <f>IF(S104="A","Admin!B27","Admin!C27")</f>
        <v>Admin!B27</v>
      </c>
      <c r="AC105" s="79">
        <f t="shared" si="114"/>
        <v>-2</v>
      </c>
      <c r="AD105" s="2" t="str">
        <f t="shared" si="112"/>
        <v>S103</v>
      </c>
      <c r="AE105" s="2" t="str">
        <f t="shared" si="113"/>
        <v>AA$102:AA$109</v>
      </c>
    </row>
    <row r="106" spans="2:31" x14ac:dyDescent="0.2">
      <c r="B106" s="34">
        <v>5</v>
      </c>
      <c r="C106" s="67" t="str">
        <f t="shared" ca="1" si="101"/>
        <v/>
      </c>
      <c r="D106" s="67" t="str">
        <f t="shared" si="102"/>
        <v/>
      </c>
      <c r="E106" s="36"/>
      <c r="F106" s="53" t="s">
        <v>98</v>
      </c>
      <c r="G106" s="49"/>
      <c r="H106" s="49"/>
      <c r="I106" s="58" t="str">
        <f t="shared" si="103"/>
        <v/>
      </c>
      <c r="J106" s="59" t="str">
        <f t="shared" si="103"/>
        <v/>
      </c>
      <c r="K106" s="59" t="str">
        <f t="shared" si="103"/>
        <v/>
      </c>
      <c r="L106" s="59" t="str">
        <f t="shared" si="103"/>
        <v/>
      </c>
      <c r="M106" s="59" t="str">
        <f t="shared" si="103"/>
        <v/>
      </c>
      <c r="N106" s="59" t="str">
        <f t="shared" si="103"/>
        <v/>
      </c>
      <c r="O106" s="60" t="str">
        <f t="shared" si="103"/>
        <v/>
      </c>
      <c r="P106" s="149" t="str">
        <f t="shared" si="103"/>
        <v/>
      </c>
      <c r="Q106" s="2"/>
      <c r="R106" s="2"/>
      <c r="S106" s="42"/>
      <c r="T106" s="42" t="str">
        <f t="shared" ca="1" si="104"/>
        <v>Error</v>
      </c>
      <c r="U106" s="42">
        <f t="shared" ca="1" si="105"/>
        <v>5</v>
      </c>
      <c r="V106" s="41" t="e">
        <f t="shared" ca="1" si="106"/>
        <v>#N/A</v>
      </c>
      <c r="W106" s="42" t="e">
        <f t="shared" si="107"/>
        <v>#N/A</v>
      </c>
      <c r="X106" s="42">
        <f t="shared" ca="1" si="108"/>
        <v>4</v>
      </c>
      <c r="Y106" s="35" t="e">
        <f t="shared" si="109"/>
        <v>#N/A</v>
      </c>
      <c r="Z106" s="1" t="str">
        <f t="shared" si="110"/>
        <v/>
      </c>
      <c r="AA106" s="1" t="e">
        <f t="shared" si="111"/>
        <v>#N/A</v>
      </c>
      <c r="AB106" s="1" t="str">
        <f>IF(S104="A","Admin!B28","Admin!C28")</f>
        <v>Admin!B28</v>
      </c>
      <c r="AC106" s="79">
        <f t="shared" si="114"/>
        <v>-3</v>
      </c>
      <c r="AD106" s="2" t="str">
        <f t="shared" si="112"/>
        <v>S103</v>
      </c>
      <c r="AE106" s="2" t="str">
        <f t="shared" si="113"/>
        <v>AA$102:AA$109</v>
      </c>
    </row>
    <row r="107" spans="2:31" x14ac:dyDescent="0.2">
      <c r="B107" s="34">
        <v>6</v>
      </c>
      <c r="C107" s="67" t="str">
        <f t="shared" ca="1" si="101"/>
        <v/>
      </c>
      <c r="D107" s="67" t="str">
        <f t="shared" si="102"/>
        <v/>
      </c>
      <c r="E107" s="36"/>
      <c r="F107" s="53" t="s">
        <v>98</v>
      </c>
      <c r="G107" s="49"/>
      <c r="H107" s="49"/>
      <c r="I107" s="58" t="str">
        <f t="shared" si="103"/>
        <v/>
      </c>
      <c r="J107" s="59" t="str">
        <f t="shared" si="103"/>
        <v/>
      </c>
      <c r="K107" s="59" t="str">
        <f t="shared" si="103"/>
        <v/>
      </c>
      <c r="L107" s="59" t="str">
        <f t="shared" si="103"/>
        <v/>
      </c>
      <c r="M107" s="59" t="str">
        <f t="shared" si="103"/>
        <v/>
      </c>
      <c r="N107" s="59" t="str">
        <f t="shared" si="103"/>
        <v/>
      </c>
      <c r="O107" s="60" t="str">
        <f t="shared" si="103"/>
        <v/>
      </c>
      <c r="P107" s="149" t="str">
        <f t="shared" si="103"/>
        <v/>
      </c>
      <c r="Q107" s="2"/>
      <c r="R107" s="2"/>
      <c r="S107" s="42"/>
      <c r="T107" s="42" t="str">
        <f t="shared" ca="1" si="104"/>
        <v>Error</v>
      </c>
      <c r="U107" s="42">
        <f t="shared" ca="1" si="105"/>
        <v>4</v>
      </c>
      <c r="V107" s="41" t="e">
        <f t="shared" ca="1" si="106"/>
        <v>#N/A</v>
      </c>
      <c r="W107" s="42" t="e">
        <f t="shared" si="107"/>
        <v>#N/A</v>
      </c>
      <c r="X107" s="42">
        <f t="shared" ca="1" si="108"/>
        <v>4</v>
      </c>
      <c r="Y107" s="35" t="e">
        <f t="shared" si="109"/>
        <v>#N/A</v>
      </c>
      <c r="Z107" s="1" t="str">
        <f t="shared" si="110"/>
        <v/>
      </c>
      <c r="AA107" s="1" t="e">
        <f t="shared" si="111"/>
        <v>#N/A</v>
      </c>
      <c r="AB107" s="1" t="str">
        <f>IF(S104="A","Admin!B29","Admin!C29")</f>
        <v>Admin!B29</v>
      </c>
      <c r="AC107" s="79">
        <f t="shared" si="114"/>
        <v>-4</v>
      </c>
      <c r="AD107" s="2" t="str">
        <f t="shared" si="112"/>
        <v>S103</v>
      </c>
      <c r="AE107" s="2" t="str">
        <f t="shared" si="113"/>
        <v>AA$102:AA$109</v>
      </c>
    </row>
    <row r="108" spans="2:31" x14ac:dyDescent="0.2">
      <c r="B108" s="37">
        <v>7</v>
      </c>
      <c r="C108" s="68" t="str">
        <f t="shared" ca="1" si="101"/>
        <v/>
      </c>
      <c r="D108" s="68" t="str">
        <f t="shared" si="102"/>
        <v/>
      </c>
      <c r="E108" s="38"/>
      <c r="F108" s="54" t="s">
        <v>98</v>
      </c>
      <c r="G108" s="49"/>
      <c r="H108" s="49"/>
      <c r="I108" s="61" t="str">
        <f t="shared" si="103"/>
        <v/>
      </c>
      <c r="J108" s="62" t="str">
        <f t="shared" si="103"/>
        <v/>
      </c>
      <c r="K108" s="62" t="str">
        <f t="shared" si="103"/>
        <v/>
      </c>
      <c r="L108" s="62" t="str">
        <f t="shared" si="103"/>
        <v/>
      </c>
      <c r="M108" s="62" t="str">
        <f t="shared" si="103"/>
        <v/>
      </c>
      <c r="N108" s="62" t="str">
        <f t="shared" si="103"/>
        <v/>
      </c>
      <c r="O108" s="63" t="str">
        <f t="shared" si="103"/>
        <v/>
      </c>
      <c r="P108" s="149" t="str">
        <f t="shared" si="103"/>
        <v/>
      </c>
      <c r="Q108" s="2"/>
      <c r="R108" s="2"/>
      <c r="S108" s="42"/>
      <c r="T108" s="42" t="str">
        <f t="shared" ca="1" si="104"/>
        <v>Error</v>
      </c>
      <c r="U108" s="42">
        <f t="shared" ca="1" si="105"/>
        <v>3</v>
      </c>
      <c r="V108" s="41" t="e">
        <f t="shared" ca="1" si="106"/>
        <v>#N/A</v>
      </c>
      <c r="W108" s="42" t="e">
        <f t="shared" si="107"/>
        <v>#N/A</v>
      </c>
      <c r="X108" s="42">
        <f t="shared" ca="1" si="108"/>
        <v>4</v>
      </c>
      <c r="Y108" s="35" t="e">
        <f t="shared" si="109"/>
        <v>#N/A</v>
      </c>
      <c r="Z108" s="1" t="str">
        <f t="shared" si="110"/>
        <v/>
      </c>
      <c r="AA108" s="1" t="e">
        <f t="shared" si="111"/>
        <v>#N/A</v>
      </c>
      <c r="AB108" s="1" t="str">
        <f>IF(S104="A","Admin!B30","Admin!C30")</f>
        <v>Admin!B30</v>
      </c>
      <c r="AC108" s="79">
        <f t="shared" si="114"/>
        <v>-5</v>
      </c>
      <c r="AD108" s="2" t="str">
        <f t="shared" si="112"/>
        <v>S103</v>
      </c>
      <c r="AE108" s="2" t="str">
        <f t="shared" si="113"/>
        <v>AA$102:AA$109</v>
      </c>
    </row>
    <row r="109" spans="2:31" hidden="1" x14ac:dyDescent="0.2">
      <c r="B109" s="378">
        <v>8</v>
      </c>
      <c r="C109" s="379" t="str">
        <f t="shared" ca="1" si="101"/>
        <v/>
      </c>
      <c r="D109" s="379" t="str">
        <f t="shared" si="102"/>
        <v/>
      </c>
      <c r="E109" s="380"/>
      <c r="F109" s="381" t="s">
        <v>98</v>
      </c>
      <c r="G109" s="49"/>
      <c r="H109" s="49"/>
      <c r="I109" s="374" t="str">
        <f t="shared" si="103"/>
        <v/>
      </c>
      <c r="J109" s="382" t="str">
        <f t="shared" si="103"/>
        <v/>
      </c>
      <c r="K109" s="382" t="str">
        <f t="shared" si="103"/>
        <v/>
      </c>
      <c r="L109" s="382" t="str">
        <f t="shared" si="103"/>
        <v/>
      </c>
      <c r="M109" s="382" t="str">
        <f t="shared" si="103"/>
        <v/>
      </c>
      <c r="N109" s="382" t="str">
        <f t="shared" si="103"/>
        <v/>
      </c>
      <c r="O109" s="382" t="str">
        <f t="shared" si="103"/>
        <v/>
      </c>
      <c r="P109" s="63" t="str">
        <f t="shared" si="103"/>
        <v/>
      </c>
      <c r="Q109" s="2"/>
      <c r="R109" s="2"/>
      <c r="S109" s="42"/>
      <c r="T109" s="42" t="str">
        <f t="shared" ca="1" si="104"/>
        <v>Error</v>
      </c>
      <c r="U109" s="42">
        <f t="shared" ca="1" si="105"/>
        <v>0</v>
      </c>
      <c r="V109" s="41" t="e">
        <f t="shared" ca="1" si="106"/>
        <v>#N/A</v>
      </c>
      <c r="W109" s="42" t="e">
        <f t="shared" si="107"/>
        <v>#N/A</v>
      </c>
      <c r="X109" s="42">
        <f t="shared" ca="1" si="108"/>
        <v>4</v>
      </c>
      <c r="Y109" s="35" t="e">
        <f t="shared" si="109"/>
        <v>#N/A</v>
      </c>
      <c r="Z109" s="1" t="str">
        <f t="shared" si="110"/>
        <v/>
      </c>
      <c r="AA109" s="1" t="e">
        <f t="shared" si="111"/>
        <v>#N/A</v>
      </c>
      <c r="AB109" s="1" t="str">
        <f>IF(S104="A","Admin!B31","Admin!C31")</f>
        <v>Admin!B31</v>
      </c>
      <c r="AC109" s="79">
        <f t="shared" si="114"/>
        <v>-6</v>
      </c>
      <c r="AD109" s="2" t="str">
        <f t="shared" si="112"/>
        <v>S103</v>
      </c>
      <c r="AE109" s="2" t="str">
        <f t="shared" si="113"/>
        <v>AA$102:AA$109</v>
      </c>
    </row>
    <row r="110" spans="2:31" ht="12" customHeight="1" x14ac:dyDescent="0.2">
      <c r="B110" s="50"/>
      <c r="C110" s="48"/>
      <c r="D110" s="48"/>
      <c r="E110" s="50"/>
      <c r="F110" s="49" t="s">
        <v>98</v>
      </c>
      <c r="G110" s="49"/>
      <c r="H110" s="49"/>
      <c r="I110" s="51"/>
      <c r="J110" s="51"/>
      <c r="K110" s="51"/>
      <c r="L110" s="51"/>
      <c r="M110" s="51"/>
      <c r="N110" s="51"/>
      <c r="O110" s="51"/>
      <c r="P110" s="51"/>
      <c r="Q110" s="2"/>
      <c r="R110" s="2"/>
      <c r="S110" s="42"/>
      <c r="T110" s="42"/>
      <c r="U110" s="41"/>
      <c r="V110" s="41"/>
      <c r="W110" s="42"/>
      <c r="X110" s="42"/>
      <c r="Y110" s="41"/>
    </row>
    <row r="111" spans="2:31" ht="12" customHeight="1" x14ac:dyDescent="0.2">
      <c r="B111" s="50"/>
      <c r="C111" s="48"/>
      <c r="D111" s="48"/>
      <c r="E111" s="50"/>
      <c r="F111" s="49"/>
      <c r="G111" s="49"/>
      <c r="H111" s="49"/>
      <c r="I111" s="51"/>
      <c r="J111" s="51"/>
      <c r="K111" s="51"/>
      <c r="L111" s="51"/>
      <c r="M111" s="51"/>
      <c r="N111" s="51"/>
      <c r="O111" s="51"/>
      <c r="P111" s="51"/>
      <c r="Q111" s="2"/>
      <c r="R111" s="2"/>
      <c r="S111" s="42"/>
      <c r="T111" s="42"/>
      <c r="U111" s="41"/>
      <c r="V111" s="41"/>
      <c r="W111" s="42"/>
      <c r="X111" s="42"/>
      <c r="Y111" s="41"/>
    </row>
    <row r="112" spans="2:31" s="2" customFormat="1" x14ac:dyDescent="0.2">
      <c r="B112" s="32" t="str">
        <f ca="1">S114 &amp; " " &amp; S116 &amp; " string  (" &amp; S$3 &amp;")"</f>
        <v>3000m s/c B string  (Men)</v>
      </c>
      <c r="H112" s="47"/>
      <c r="I112" s="29"/>
    </row>
    <row r="113" spans="2:31" x14ac:dyDescent="0.2">
      <c r="B113" s="75" t="s">
        <v>26</v>
      </c>
      <c r="C113" s="76" t="s">
        <v>23</v>
      </c>
      <c r="D113" s="76" t="s">
        <v>70</v>
      </c>
      <c r="E113" s="77" t="s">
        <v>24</v>
      </c>
      <c r="F113" s="78" t="s">
        <v>27</v>
      </c>
      <c r="G113" s="48"/>
      <c r="H113" s="48"/>
      <c r="I113" s="70" t="str">
        <f t="shared" ref="I113:P113" si="115">I$3</f>
        <v>Bromsgrove &amp; Redditch AC</v>
      </c>
      <c r="J113" s="70" t="str">
        <f t="shared" si="115"/>
        <v>Burton AC</v>
      </c>
      <c r="K113" s="70" t="str">
        <f t="shared" si="115"/>
        <v>Kidderminster &amp; Stourport AC</v>
      </c>
      <c r="L113" s="70" t="str">
        <f t="shared" si="115"/>
        <v>Newport Harriers</v>
      </c>
      <c r="M113" s="70" t="str">
        <f t="shared" si="115"/>
        <v>Royal Sutton Coldfield</v>
      </c>
      <c r="N113" s="70" t="str">
        <f t="shared" si="115"/>
        <v>Solihull &amp; Small Heath AC</v>
      </c>
      <c r="O113" s="70" t="str">
        <f t="shared" si="115"/>
        <v>Stratford on Avon AC</v>
      </c>
      <c r="P113" s="383" t="str">
        <f t="shared" si="115"/>
        <v>Team8</v>
      </c>
      <c r="S113" s="40">
        <v>45</v>
      </c>
      <c r="T113" s="41"/>
      <c r="U113" s="42" t="s">
        <v>81</v>
      </c>
      <c r="V113" s="41"/>
      <c r="W113" s="42"/>
      <c r="X113" s="42" t="s">
        <v>82</v>
      </c>
      <c r="Y113" s="41" t="s">
        <v>83</v>
      </c>
      <c r="Z113" s="1" t="s">
        <v>84</v>
      </c>
    </row>
    <row r="114" spans="2:31" x14ac:dyDescent="0.2">
      <c r="B114" s="222">
        <v>1</v>
      </c>
      <c r="C114" s="223" t="str">
        <f t="shared" ref="C114:C121" ca="1" si="116">IF(ISNA(V114),"",V114)</f>
        <v>Martin Aspley-Davis</v>
      </c>
      <c r="D114" s="223" t="str">
        <f t="shared" ref="D114:D121" si="117">IF(ISNA(Y114),"",Y114)</f>
        <v>Bromsgrove &amp; Redditch AC</v>
      </c>
      <c r="E114" s="224">
        <v>11</v>
      </c>
      <c r="F114" s="225" t="s">
        <v>1947</v>
      </c>
      <c r="G114" s="49"/>
      <c r="H114" s="49"/>
      <c r="I114" s="55">
        <f t="shared" ref="I114:P121" ca="1" si="118">IF($Z114=I$3,$T114,"")</f>
        <v>8</v>
      </c>
      <c r="J114" s="56" t="str">
        <f t="shared" si="118"/>
        <v/>
      </c>
      <c r="K114" s="56" t="str">
        <f t="shared" si="118"/>
        <v/>
      </c>
      <c r="L114" s="56" t="str">
        <f t="shared" si="118"/>
        <v/>
      </c>
      <c r="M114" s="56" t="str">
        <f t="shared" si="118"/>
        <v/>
      </c>
      <c r="N114" s="56" t="str">
        <f t="shared" si="118"/>
        <v/>
      </c>
      <c r="O114" s="57" t="str">
        <f t="shared" si="118"/>
        <v/>
      </c>
      <c r="P114" s="144" t="str">
        <f t="shared" si="118"/>
        <v/>
      </c>
      <c r="Q114" s="2"/>
      <c r="R114" s="2"/>
      <c r="S114" s="42" t="str">
        <f ca="1">VLOOKUP(S113,INDIRECT($S$5),2,FALSE)</f>
        <v>3000m s/c</v>
      </c>
      <c r="T114" s="42">
        <f t="shared" ref="T114:T121" ca="1" si="119">IF(X114&gt;1,"Error",U114)</f>
        <v>8</v>
      </c>
      <c r="U114" s="42">
        <f t="shared" ref="U114:U121" ca="1" si="120">IF(AND(E114&lt;&gt;"",LEFT(F114,1)="d"),0,INDIRECT(AB114))</f>
        <v>8</v>
      </c>
      <c r="V114" s="41" t="str">
        <f t="shared" ref="V114:V121" ca="1" si="121">HLOOKUP(E114,INDIRECT($S$4),INDIRECT(AD114),FALSE)</f>
        <v>Martin Aspley-Davis</v>
      </c>
      <c r="W114" s="42" t="str">
        <f t="shared" ref="W114:W121" si="122">CONCATENATE("=",AA114)</f>
        <v>=1</v>
      </c>
      <c r="X114" s="42">
        <f t="shared" ref="X114:X121" ca="1" si="123">COUNTIF(INDIRECT(AE114),W114)</f>
        <v>1</v>
      </c>
      <c r="Y114" s="35" t="str">
        <f t="shared" ref="Y114:Y121" si="124">VLOOKUP(E114,TeamID,2,FALSE)</f>
        <v>Bromsgrove &amp; Redditch AC</v>
      </c>
      <c r="Z114" s="1" t="str">
        <f t="shared" ref="Z114:Z121" si="125">IF(ISNA(Y114),"",Y114)</f>
        <v>Bromsgrove &amp; Redditch AC</v>
      </c>
      <c r="AA114" s="1">
        <f t="shared" ref="AA114:AA121" si="126">HLOOKUP(E114,$I$24:$X$25, 2, FALSE)</f>
        <v>1</v>
      </c>
      <c r="AB114" s="1" t="str">
        <f>IF(S116="A","Admin!B24","Admin!C24")</f>
        <v>Admin!C24</v>
      </c>
      <c r="AC114" s="79">
        <v>1</v>
      </c>
      <c r="AD114" s="2" t="str">
        <f t="shared" ref="AD114:AD121" si="127">"S" &amp; ROW(AB114)+AC114</f>
        <v>S115</v>
      </c>
      <c r="AE114" s="2" t="str">
        <f t="shared" ref="AE114:AE121" si="128">"AA$"&amp;ROW(AD114)+AC114-1&amp;":AA$"&amp;ROW(AD114)+AC114+6</f>
        <v>AA$114:AA$121</v>
      </c>
    </row>
    <row r="115" spans="2:31" x14ac:dyDescent="0.2">
      <c r="B115" s="34">
        <v>2</v>
      </c>
      <c r="C115" s="67" t="str">
        <f t="shared" ca="1" si="116"/>
        <v/>
      </c>
      <c r="D115" s="67" t="str">
        <f t="shared" si="117"/>
        <v/>
      </c>
      <c r="E115" s="36"/>
      <c r="F115" s="53" t="s">
        <v>98</v>
      </c>
      <c r="G115" s="49"/>
      <c r="H115" s="49"/>
      <c r="I115" s="58" t="str">
        <f t="shared" si="118"/>
        <v/>
      </c>
      <c r="J115" s="59" t="str">
        <f t="shared" si="118"/>
        <v/>
      </c>
      <c r="K115" s="59" t="str">
        <f t="shared" si="118"/>
        <v/>
      </c>
      <c r="L115" s="59" t="str">
        <f t="shared" si="118"/>
        <v/>
      </c>
      <c r="M115" s="59" t="str">
        <f t="shared" si="118"/>
        <v/>
      </c>
      <c r="N115" s="59" t="str">
        <f t="shared" si="118"/>
        <v/>
      </c>
      <c r="O115" s="60" t="str">
        <f t="shared" si="118"/>
        <v/>
      </c>
      <c r="P115" s="149" t="str">
        <f t="shared" si="118"/>
        <v/>
      </c>
      <c r="Q115" s="2"/>
      <c r="R115" s="2"/>
      <c r="S115" s="42">
        <f>S113-$S$7</f>
        <v>13</v>
      </c>
      <c r="T115" s="42" t="str">
        <f ca="1">IF(X115&gt;1,"Error",U115)</f>
        <v>Error</v>
      </c>
      <c r="U115" s="42">
        <f t="shared" ca="1" si="120"/>
        <v>6</v>
      </c>
      <c r="V115" s="41" t="e">
        <f t="shared" ca="1" si="121"/>
        <v>#N/A</v>
      </c>
      <c r="W115" s="42" t="e">
        <f t="shared" si="122"/>
        <v>#N/A</v>
      </c>
      <c r="X115" s="42">
        <f t="shared" ca="1" si="123"/>
        <v>7</v>
      </c>
      <c r="Y115" s="35" t="e">
        <f t="shared" si="124"/>
        <v>#N/A</v>
      </c>
      <c r="Z115" s="1" t="str">
        <f t="shared" si="125"/>
        <v/>
      </c>
      <c r="AA115" s="1" t="e">
        <f t="shared" si="126"/>
        <v>#N/A</v>
      </c>
      <c r="AB115" s="1" t="str">
        <f>IF(S116="A","Admin!B25","Admin!C25")</f>
        <v>Admin!C25</v>
      </c>
      <c r="AC115" s="79">
        <f t="shared" ref="AC115:AC121" si="129">AC114-1</f>
        <v>0</v>
      </c>
      <c r="AD115" s="2" t="str">
        <f t="shared" si="127"/>
        <v>S115</v>
      </c>
      <c r="AE115" s="2" t="str">
        <f t="shared" si="128"/>
        <v>AA$114:AA$121</v>
      </c>
    </row>
    <row r="116" spans="2:31" x14ac:dyDescent="0.2">
      <c r="B116" s="34">
        <v>3</v>
      </c>
      <c r="C116" s="67" t="str">
        <f t="shared" ca="1" si="116"/>
        <v/>
      </c>
      <c r="D116" s="67" t="str">
        <f t="shared" si="117"/>
        <v/>
      </c>
      <c r="E116" s="36"/>
      <c r="F116" s="53" t="s">
        <v>98</v>
      </c>
      <c r="G116" s="49"/>
      <c r="H116" s="49"/>
      <c r="I116" s="58" t="str">
        <f t="shared" si="118"/>
        <v/>
      </c>
      <c r="J116" s="59" t="str">
        <f t="shared" si="118"/>
        <v/>
      </c>
      <c r="K116" s="59" t="str">
        <f t="shared" si="118"/>
        <v/>
      </c>
      <c r="L116" s="59" t="str">
        <f t="shared" si="118"/>
        <v/>
      </c>
      <c r="M116" s="59" t="str">
        <f t="shared" si="118"/>
        <v/>
      </c>
      <c r="N116" s="59" t="str">
        <f t="shared" si="118"/>
        <v/>
      </c>
      <c r="O116" s="60" t="str">
        <f t="shared" si="118"/>
        <v/>
      </c>
      <c r="P116" s="149" t="str">
        <f t="shared" si="118"/>
        <v/>
      </c>
      <c r="Q116" s="2"/>
      <c r="R116" s="2"/>
      <c r="S116" s="81" t="s">
        <v>45</v>
      </c>
      <c r="T116" s="42" t="str">
        <f ca="1">IF(X116&gt;1,"Error",U116)</f>
        <v>Error</v>
      </c>
      <c r="U116" s="42">
        <f t="shared" ca="1" si="120"/>
        <v>5</v>
      </c>
      <c r="V116" s="41" t="e">
        <f t="shared" ca="1" si="121"/>
        <v>#N/A</v>
      </c>
      <c r="W116" s="42" t="e">
        <f t="shared" si="122"/>
        <v>#N/A</v>
      </c>
      <c r="X116" s="42">
        <f t="shared" ca="1" si="123"/>
        <v>7</v>
      </c>
      <c r="Y116" s="35" t="e">
        <f t="shared" si="124"/>
        <v>#N/A</v>
      </c>
      <c r="Z116" s="1" t="str">
        <f t="shared" si="125"/>
        <v/>
      </c>
      <c r="AA116" s="1" t="e">
        <f t="shared" si="126"/>
        <v>#N/A</v>
      </c>
      <c r="AB116" s="1" t="str">
        <f>IF(S116="A","Admin!B26","Admin!C26")</f>
        <v>Admin!C26</v>
      </c>
      <c r="AC116" s="79">
        <f t="shared" si="129"/>
        <v>-1</v>
      </c>
      <c r="AD116" s="2" t="str">
        <f t="shared" si="127"/>
        <v>S115</v>
      </c>
      <c r="AE116" s="2" t="str">
        <f t="shared" si="128"/>
        <v>AA$114:AA$121</v>
      </c>
    </row>
    <row r="117" spans="2:31" x14ac:dyDescent="0.2">
      <c r="B117" s="34">
        <v>4</v>
      </c>
      <c r="C117" s="67" t="str">
        <f t="shared" ca="1" si="116"/>
        <v/>
      </c>
      <c r="D117" s="67" t="str">
        <f t="shared" si="117"/>
        <v/>
      </c>
      <c r="E117" s="36"/>
      <c r="F117" s="53" t="s">
        <v>98</v>
      </c>
      <c r="G117" s="49"/>
      <c r="H117" s="49"/>
      <c r="I117" s="58" t="str">
        <f t="shared" si="118"/>
        <v/>
      </c>
      <c r="J117" s="59" t="str">
        <f t="shared" si="118"/>
        <v/>
      </c>
      <c r="K117" s="59" t="str">
        <f t="shared" si="118"/>
        <v/>
      </c>
      <c r="L117" s="59" t="str">
        <f t="shared" si="118"/>
        <v/>
      </c>
      <c r="M117" s="59" t="str">
        <f t="shared" si="118"/>
        <v/>
      </c>
      <c r="N117" s="59" t="str">
        <f t="shared" si="118"/>
        <v/>
      </c>
      <c r="O117" s="60" t="str">
        <f t="shared" si="118"/>
        <v/>
      </c>
      <c r="P117" s="149" t="str">
        <f t="shared" si="118"/>
        <v/>
      </c>
      <c r="Q117" s="2"/>
      <c r="R117" s="2"/>
      <c r="S117" s="80" t="s">
        <v>85</v>
      </c>
      <c r="T117" s="42" t="str">
        <f t="shared" ca="1" si="119"/>
        <v>Error</v>
      </c>
      <c r="U117" s="42">
        <f t="shared" ca="1" si="120"/>
        <v>4</v>
      </c>
      <c r="V117" s="41" t="e">
        <f t="shared" ca="1" si="121"/>
        <v>#N/A</v>
      </c>
      <c r="W117" s="42" t="e">
        <f t="shared" si="122"/>
        <v>#N/A</v>
      </c>
      <c r="X117" s="42">
        <f t="shared" ca="1" si="123"/>
        <v>7</v>
      </c>
      <c r="Y117" s="35" t="e">
        <f t="shared" si="124"/>
        <v>#N/A</v>
      </c>
      <c r="Z117" s="1" t="str">
        <f t="shared" si="125"/>
        <v/>
      </c>
      <c r="AA117" s="1" t="e">
        <f t="shared" si="126"/>
        <v>#N/A</v>
      </c>
      <c r="AB117" s="1" t="str">
        <f>IF(S116="A","Admin!B27","Admin!C27")</f>
        <v>Admin!C27</v>
      </c>
      <c r="AC117" s="79">
        <f t="shared" si="129"/>
        <v>-2</v>
      </c>
      <c r="AD117" s="2" t="str">
        <f t="shared" si="127"/>
        <v>S115</v>
      </c>
      <c r="AE117" s="2" t="str">
        <f t="shared" si="128"/>
        <v>AA$114:AA$121</v>
      </c>
    </row>
    <row r="118" spans="2:31" x14ac:dyDescent="0.2">
      <c r="B118" s="34">
        <v>5</v>
      </c>
      <c r="C118" s="67" t="str">
        <f t="shared" ca="1" si="116"/>
        <v/>
      </c>
      <c r="D118" s="67" t="str">
        <f t="shared" si="117"/>
        <v/>
      </c>
      <c r="E118" s="36"/>
      <c r="F118" s="53" t="s">
        <v>98</v>
      </c>
      <c r="G118" s="49"/>
      <c r="H118" s="49"/>
      <c r="I118" s="58" t="str">
        <f t="shared" si="118"/>
        <v/>
      </c>
      <c r="J118" s="59" t="str">
        <f t="shared" si="118"/>
        <v/>
      </c>
      <c r="K118" s="59" t="str">
        <f t="shared" si="118"/>
        <v/>
      </c>
      <c r="L118" s="59" t="str">
        <f t="shared" si="118"/>
        <v/>
      </c>
      <c r="M118" s="59" t="str">
        <f t="shared" si="118"/>
        <v/>
      </c>
      <c r="N118" s="59" t="str">
        <f t="shared" si="118"/>
        <v/>
      </c>
      <c r="O118" s="60" t="str">
        <f t="shared" si="118"/>
        <v/>
      </c>
      <c r="P118" s="149" t="str">
        <f t="shared" si="118"/>
        <v/>
      </c>
      <c r="Q118" s="2"/>
      <c r="R118" s="2"/>
      <c r="S118" s="42"/>
      <c r="T118" s="42" t="str">
        <f t="shared" ca="1" si="119"/>
        <v>Error</v>
      </c>
      <c r="U118" s="42">
        <f t="shared" ca="1" si="120"/>
        <v>3</v>
      </c>
      <c r="V118" s="41" t="e">
        <f t="shared" ca="1" si="121"/>
        <v>#N/A</v>
      </c>
      <c r="W118" s="42" t="e">
        <f t="shared" si="122"/>
        <v>#N/A</v>
      </c>
      <c r="X118" s="42">
        <f t="shared" ca="1" si="123"/>
        <v>7</v>
      </c>
      <c r="Y118" s="35" t="e">
        <f t="shared" si="124"/>
        <v>#N/A</v>
      </c>
      <c r="Z118" s="1" t="str">
        <f t="shared" si="125"/>
        <v/>
      </c>
      <c r="AA118" s="1" t="e">
        <f t="shared" si="126"/>
        <v>#N/A</v>
      </c>
      <c r="AB118" s="1" t="str">
        <f>IF(S116="A","Admin!B28","Admin!C28")</f>
        <v>Admin!C28</v>
      </c>
      <c r="AC118" s="79">
        <f t="shared" si="129"/>
        <v>-3</v>
      </c>
      <c r="AD118" s="2" t="str">
        <f t="shared" si="127"/>
        <v>S115</v>
      </c>
      <c r="AE118" s="2" t="str">
        <f t="shared" si="128"/>
        <v>AA$114:AA$121</v>
      </c>
    </row>
    <row r="119" spans="2:31" x14ac:dyDescent="0.2">
      <c r="B119" s="34">
        <v>6</v>
      </c>
      <c r="C119" s="67" t="str">
        <f t="shared" ca="1" si="116"/>
        <v/>
      </c>
      <c r="D119" s="67" t="str">
        <f t="shared" si="117"/>
        <v/>
      </c>
      <c r="E119" s="36"/>
      <c r="F119" s="53" t="s">
        <v>98</v>
      </c>
      <c r="G119" s="49"/>
      <c r="H119" s="49"/>
      <c r="I119" s="58" t="str">
        <f t="shared" si="118"/>
        <v/>
      </c>
      <c r="J119" s="59" t="str">
        <f t="shared" si="118"/>
        <v/>
      </c>
      <c r="K119" s="59" t="str">
        <f t="shared" si="118"/>
        <v/>
      </c>
      <c r="L119" s="59" t="str">
        <f t="shared" si="118"/>
        <v/>
      </c>
      <c r="M119" s="59" t="str">
        <f t="shared" si="118"/>
        <v/>
      </c>
      <c r="N119" s="59" t="str">
        <f t="shared" si="118"/>
        <v/>
      </c>
      <c r="O119" s="60" t="str">
        <f t="shared" si="118"/>
        <v/>
      </c>
      <c r="P119" s="149" t="str">
        <f t="shared" si="118"/>
        <v/>
      </c>
      <c r="Q119" s="2"/>
      <c r="R119" s="2"/>
      <c r="S119" s="42"/>
      <c r="T119" s="42" t="str">
        <f t="shared" ca="1" si="119"/>
        <v>Error</v>
      </c>
      <c r="U119" s="42">
        <f t="shared" ca="1" si="120"/>
        <v>2</v>
      </c>
      <c r="V119" s="41" t="e">
        <f t="shared" ca="1" si="121"/>
        <v>#N/A</v>
      </c>
      <c r="W119" s="42" t="e">
        <f t="shared" si="122"/>
        <v>#N/A</v>
      </c>
      <c r="X119" s="42">
        <f t="shared" ca="1" si="123"/>
        <v>7</v>
      </c>
      <c r="Y119" s="35" t="e">
        <f t="shared" si="124"/>
        <v>#N/A</v>
      </c>
      <c r="Z119" s="1" t="str">
        <f t="shared" si="125"/>
        <v/>
      </c>
      <c r="AA119" s="1" t="e">
        <f t="shared" si="126"/>
        <v>#N/A</v>
      </c>
      <c r="AB119" s="1" t="str">
        <f>IF(S116="A","Admin!B29","Admin!C29")</f>
        <v>Admin!C29</v>
      </c>
      <c r="AC119" s="79">
        <f t="shared" si="129"/>
        <v>-4</v>
      </c>
      <c r="AD119" s="2" t="str">
        <f t="shared" si="127"/>
        <v>S115</v>
      </c>
      <c r="AE119" s="2" t="str">
        <f t="shared" si="128"/>
        <v>AA$114:AA$121</v>
      </c>
    </row>
    <row r="120" spans="2:31" x14ac:dyDescent="0.2">
      <c r="B120" s="37">
        <v>7</v>
      </c>
      <c r="C120" s="68" t="str">
        <f t="shared" ca="1" si="116"/>
        <v/>
      </c>
      <c r="D120" s="68" t="str">
        <f t="shared" si="117"/>
        <v/>
      </c>
      <c r="E120" s="38"/>
      <c r="F120" s="54" t="s">
        <v>98</v>
      </c>
      <c r="G120" s="49"/>
      <c r="H120" s="49"/>
      <c r="I120" s="61" t="str">
        <f t="shared" si="118"/>
        <v/>
      </c>
      <c r="J120" s="62" t="str">
        <f t="shared" si="118"/>
        <v/>
      </c>
      <c r="K120" s="62" t="str">
        <f t="shared" si="118"/>
        <v/>
      </c>
      <c r="L120" s="62" t="str">
        <f t="shared" si="118"/>
        <v/>
      </c>
      <c r="M120" s="62" t="str">
        <f t="shared" si="118"/>
        <v/>
      </c>
      <c r="N120" s="62" t="str">
        <f t="shared" si="118"/>
        <v/>
      </c>
      <c r="O120" s="63" t="str">
        <f t="shared" si="118"/>
        <v/>
      </c>
      <c r="P120" s="149" t="str">
        <f t="shared" si="118"/>
        <v/>
      </c>
      <c r="Q120" s="2"/>
      <c r="R120" s="2"/>
      <c r="S120" s="42"/>
      <c r="T120" s="42" t="str">
        <f t="shared" ca="1" si="119"/>
        <v>Error</v>
      </c>
      <c r="U120" s="42">
        <f t="shared" ca="1" si="120"/>
        <v>1</v>
      </c>
      <c r="V120" s="41" t="e">
        <f t="shared" ca="1" si="121"/>
        <v>#N/A</v>
      </c>
      <c r="W120" s="42" t="e">
        <f t="shared" si="122"/>
        <v>#N/A</v>
      </c>
      <c r="X120" s="42">
        <f t="shared" ca="1" si="123"/>
        <v>7</v>
      </c>
      <c r="Y120" s="35" t="e">
        <f t="shared" si="124"/>
        <v>#N/A</v>
      </c>
      <c r="Z120" s="1" t="str">
        <f t="shared" si="125"/>
        <v/>
      </c>
      <c r="AA120" s="1" t="e">
        <f t="shared" si="126"/>
        <v>#N/A</v>
      </c>
      <c r="AB120" s="1" t="str">
        <f>IF(S116="A","Admin!B30","Admin!C30")</f>
        <v>Admin!C30</v>
      </c>
      <c r="AC120" s="79">
        <f t="shared" si="129"/>
        <v>-5</v>
      </c>
      <c r="AD120" s="2" t="str">
        <f t="shared" si="127"/>
        <v>S115</v>
      </c>
      <c r="AE120" s="2" t="str">
        <f t="shared" si="128"/>
        <v>AA$114:AA$121</v>
      </c>
    </row>
    <row r="121" spans="2:31" hidden="1" x14ac:dyDescent="0.2">
      <c r="B121" s="378">
        <v>8</v>
      </c>
      <c r="C121" s="379" t="str">
        <f t="shared" ca="1" si="116"/>
        <v/>
      </c>
      <c r="D121" s="379" t="str">
        <f t="shared" si="117"/>
        <v/>
      </c>
      <c r="E121" s="380"/>
      <c r="F121" s="381" t="s">
        <v>98</v>
      </c>
      <c r="G121" s="49"/>
      <c r="H121" s="49"/>
      <c r="I121" s="374" t="str">
        <f t="shared" si="118"/>
        <v/>
      </c>
      <c r="J121" s="382" t="str">
        <f t="shared" si="118"/>
        <v/>
      </c>
      <c r="K121" s="382" t="str">
        <f t="shared" si="118"/>
        <v/>
      </c>
      <c r="L121" s="382" t="str">
        <f t="shared" si="118"/>
        <v/>
      </c>
      <c r="M121" s="382" t="str">
        <f t="shared" si="118"/>
        <v/>
      </c>
      <c r="N121" s="382" t="str">
        <f t="shared" si="118"/>
        <v/>
      </c>
      <c r="O121" s="382" t="str">
        <f t="shared" si="118"/>
        <v/>
      </c>
      <c r="P121" s="63" t="str">
        <f t="shared" si="118"/>
        <v/>
      </c>
      <c r="Q121" s="2"/>
      <c r="R121" s="2"/>
      <c r="S121" s="42"/>
      <c r="T121" s="42" t="str">
        <f t="shared" ca="1" si="119"/>
        <v>Error</v>
      </c>
      <c r="U121" s="42">
        <f t="shared" ca="1" si="120"/>
        <v>0</v>
      </c>
      <c r="V121" s="41" t="e">
        <f t="shared" ca="1" si="121"/>
        <v>#N/A</v>
      </c>
      <c r="W121" s="42" t="e">
        <f t="shared" si="122"/>
        <v>#N/A</v>
      </c>
      <c r="X121" s="42">
        <f t="shared" ca="1" si="123"/>
        <v>7</v>
      </c>
      <c r="Y121" s="35" t="e">
        <f t="shared" si="124"/>
        <v>#N/A</v>
      </c>
      <c r="Z121" s="1" t="str">
        <f t="shared" si="125"/>
        <v/>
      </c>
      <c r="AA121" s="1" t="e">
        <f t="shared" si="126"/>
        <v>#N/A</v>
      </c>
      <c r="AB121" s="1" t="str">
        <f>IF(S116="A","Admin!B31","Admin!C31")</f>
        <v>Admin!C31</v>
      </c>
      <c r="AC121" s="79">
        <f t="shared" si="129"/>
        <v>-6</v>
      </c>
      <c r="AD121" s="2" t="str">
        <f t="shared" si="127"/>
        <v>S115</v>
      </c>
      <c r="AE121" s="2" t="str">
        <f t="shared" si="128"/>
        <v>AA$114:AA$121</v>
      </c>
    </row>
    <row r="124" spans="2:31" s="2" customFormat="1" hidden="1" x14ac:dyDescent="0.2">
      <c r="B124" s="32" t="str">
        <f>S126 &amp; " " &amp; S128 &amp; " string  (" &amp; S$3 &amp;")"</f>
        <v xml:space="preserve">  A string  (Men)</v>
      </c>
      <c r="D124" s="33" t="s">
        <v>71</v>
      </c>
      <c r="E124" s="52"/>
      <c r="F124" s="29" t="s">
        <v>72</v>
      </c>
      <c r="H124" s="47"/>
      <c r="I124" s="29"/>
    </row>
    <row r="125" spans="2:31" hidden="1" x14ac:dyDescent="0.2">
      <c r="B125" s="75" t="s">
        <v>26</v>
      </c>
      <c r="C125" s="76" t="s">
        <v>23</v>
      </c>
      <c r="D125" s="76" t="s">
        <v>70</v>
      </c>
      <c r="E125" s="77" t="s">
        <v>24</v>
      </c>
      <c r="F125" s="78" t="s">
        <v>27</v>
      </c>
      <c r="G125" s="48"/>
      <c r="H125" s="48"/>
      <c r="I125" s="70" t="str">
        <f t="shared" ref="I125:P125" si="130">I$3</f>
        <v>Bromsgrove &amp; Redditch AC</v>
      </c>
      <c r="J125" s="70" t="str">
        <f t="shared" si="130"/>
        <v>Burton AC</v>
      </c>
      <c r="K125" s="70" t="str">
        <f t="shared" si="130"/>
        <v>Kidderminster &amp; Stourport AC</v>
      </c>
      <c r="L125" s="70" t="str">
        <f t="shared" si="130"/>
        <v>Newport Harriers</v>
      </c>
      <c r="M125" s="70" t="str">
        <f t="shared" si="130"/>
        <v>Royal Sutton Coldfield</v>
      </c>
      <c r="N125" s="70" t="str">
        <f t="shared" si="130"/>
        <v>Solihull &amp; Small Heath AC</v>
      </c>
      <c r="O125" s="70" t="str">
        <f t="shared" si="130"/>
        <v>Stratford on Avon AC</v>
      </c>
      <c r="P125" s="70" t="str">
        <f t="shared" si="130"/>
        <v>Team8</v>
      </c>
      <c r="S125" s="40">
        <v>0</v>
      </c>
      <c r="T125" s="41"/>
      <c r="U125" s="42" t="s">
        <v>81</v>
      </c>
      <c r="V125" s="41"/>
      <c r="W125" s="42"/>
      <c r="X125" s="42" t="s">
        <v>82</v>
      </c>
      <c r="Y125" s="41" t="s">
        <v>83</v>
      </c>
      <c r="Z125" s="1" t="s">
        <v>84</v>
      </c>
    </row>
    <row r="126" spans="2:31" hidden="1" x14ac:dyDescent="0.2">
      <c r="B126" s="71">
        <v>1</v>
      </c>
      <c r="C126" s="72" t="str">
        <f t="shared" ref="C126:C133" ca="1" si="131">IF(ISNA(V126),"",V126)</f>
        <v/>
      </c>
      <c r="D126" s="72" t="str">
        <f t="shared" ref="D126:D133" si="132">IF(ISNA(Y126),"",Y126)</f>
        <v/>
      </c>
      <c r="E126" s="73"/>
      <c r="F126" s="74" t="s">
        <v>98</v>
      </c>
      <c r="G126" s="49"/>
      <c r="H126" s="49"/>
      <c r="I126" s="55" t="str">
        <f t="shared" ref="I126:P133" si="133">IF($Z126=I$3,$T126,"")</f>
        <v/>
      </c>
      <c r="J126" s="56" t="str">
        <f t="shared" si="133"/>
        <v/>
      </c>
      <c r="K126" s="56" t="str">
        <f t="shared" si="133"/>
        <v/>
      </c>
      <c r="L126" s="56" t="str">
        <f t="shared" si="133"/>
        <v/>
      </c>
      <c r="M126" s="56" t="str">
        <f t="shared" si="133"/>
        <v/>
      </c>
      <c r="N126" s="56" t="str">
        <f t="shared" si="133"/>
        <v/>
      </c>
      <c r="O126" s="56" t="str">
        <f t="shared" si="133"/>
        <v/>
      </c>
      <c r="P126" s="57" t="str">
        <f t="shared" si="133"/>
        <v/>
      </c>
      <c r="Q126" s="2"/>
      <c r="R126" s="2"/>
      <c r="S126" s="42" t="s">
        <v>75</v>
      </c>
      <c r="T126" s="42" t="str">
        <f t="shared" ref="T126:T133" ca="1" si="134">IF(X126&gt;1,"Error",U126)</f>
        <v>Error</v>
      </c>
      <c r="U126" s="42">
        <f t="shared" ref="U126:U133" ca="1" si="135">IF(AND(E126&lt;&gt;"",LEFT(F126,1)="d"),0,INDIRECT(AB126))</f>
        <v>10</v>
      </c>
      <c r="V126" s="41" t="e">
        <f t="shared" ref="V126:V133" ca="1" si="136">HLOOKUP(E126,INDIRECT($S$4),INDIRECT(AD126),FALSE)</f>
        <v>#N/A</v>
      </c>
      <c r="W126" s="42" t="e">
        <f t="shared" ref="W126:W133" si="137">CONCATENATE("=",AA126)</f>
        <v>#N/A</v>
      </c>
      <c r="X126" s="42">
        <f t="shared" ref="X126:X133" ca="1" si="138">COUNTIF(INDIRECT(AE126),W126)</f>
        <v>8</v>
      </c>
      <c r="Y126" s="35" t="e">
        <f t="shared" ref="Y126:Y133" si="139">VLOOKUP(E126,TeamID,2,FALSE)</f>
        <v>#N/A</v>
      </c>
      <c r="Z126" s="1" t="str">
        <f t="shared" ref="Z126:Z133" si="140">IF(ISNA(Y126),"",Y126)</f>
        <v/>
      </c>
      <c r="AA126" s="1" t="e">
        <f t="shared" ref="AA126:AA133" si="141">HLOOKUP(E126,$I$24:$X$25, 2, FALSE)</f>
        <v>#N/A</v>
      </c>
      <c r="AB126" s="1" t="str">
        <f>IF(S128="A","Admin!B24","Admin!C24")</f>
        <v>Admin!B24</v>
      </c>
      <c r="AC126" s="79">
        <v>1</v>
      </c>
      <c r="AD126" s="2" t="str">
        <f t="shared" ref="AD126:AD133" si="142">"S" &amp; ROW(AB126)+AC126</f>
        <v>S127</v>
      </c>
      <c r="AE126" s="2" t="str">
        <f t="shared" ref="AE126:AE133" si="143">"AA$"&amp;ROW(AD126)+AC126-1&amp;":AA$"&amp;ROW(AD126)+AC126+6</f>
        <v>AA$126:AA$133</v>
      </c>
    </row>
    <row r="127" spans="2:31" hidden="1" x14ac:dyDescent="0.2">
      <c r="B127" s="34">
        <v>2</v>
      </c>
      <c r="C127" s="67" t="str">
        <f t="shared" ca="1" si="131"/>
        <v/>
      </c>
      <c r="D127" s="67" t="str">
        <f t="shared" si="132"/>
        <v/>
      </c>
      <c r="E127" s="36"/>
      <c r="F127" s="53" t="s">
        <v>98</v>
      </c>
      <c r="G127" s="49"/>
      <c r="H127" s="49"/>
      <c r="I127" s="58" t="str">
        <f t="shared" si="133"/>
        <v/>
      </c>
      <c r="J127" s="59" t="str">
        <f t="shared" si="133"/>
        <v/>
      </c>
      <c r="K127" s="59" t="str">
        <f t="shared" si="133"/>
        <v/>
      </c>
      <c r="L127" s="59" t="str">
        <f t="shared" si="133"/>
        <v/>
      </c>
      <c r="M127" s="59" t="str">
        <f t="shared" si="133"/>
        <v/>
      </c>
      <c r="N127" s="59" t="str">
        <f t="shared" si="133"/>
        <v/>
      </c>
      <c r="O127" s="59" t="str">
        <f t="shared" si="133"/>
        <v/>
      </c>
      <c r="P127" s="60" t="str">
        <f t="shared" si="133"/>
        <v/>
      </c>
      <c r="Q127" s="2"/>
      <c r="R127" s="2"/>
      <c r="S127" s="42">
        <f>S125-$S$7</f>
        <v>-32</v>
      </c>
      <c r="T127" s="42" t="str">
        <f t="shared" ca="1" si="134"/>
        <v>Error</v>
      </c>
      <c r="U127" s="42">
        <f t="shared" ca="1" si="135"/>
        <v>8</v>
      </c>
      <c r="V127" s="41" t="e">
        <f t="shared" ca="1" si="136"/>
        <v>#N/A</v>
      </c>
      <c r="W127" s="42" t="e">
        <f t="shared" si="137"/>
        <v>#N/A</v>
      </c>
      <c r="X127" s="42">
        <f t="shared" ca="1" si="138"/>
        <v>8</v>
      </c>
      <c r="Y127" s="35" t="e">
        <f t="shared" si="139"/>
        <v>#N/A</v>
      </c>
      <c r="Z127" s="1" t="str">
        <f t="shared" si="140"/>
        <v/>
      </c>
      <c r="AA127" s="1" t="e">
        <f t="shared" si="141"/>
        <v>#N/A</v>
      </c>
      <c r="AB127" s="1" t="str">
        <f>IF(S128="A","Admin!B25","Admin!C25")</f>
        <v>Admin!B25</v>
      </c>
      <c r="AC127" s="79">
        <f t="shared" ref="AC127:AC133" si="144">AC126-1</f>
        <v>0</v>
      </c>
      <c r="AD127" s="2" t="str">
        <f t="shared" si="142"/>
        <v>S127</v>
      </c>
      <c r="AE127" s="2" t="str">
        <f t="shared" si="143"/>
        <v>AA$126:AA$133</v>
      </c>
    </row>
    <row r="128" spans="2:31" hidden="1" x14ac:dyDescent="0.2">
      <c r="B128" s="34">
        <v>3</v>
      </c>
      <c r="C128" s="67" t="str">
        <f t="shared" ca="1" si="131"/>
        <v/>
      </c>
      <c r="D128" s="67" t="str">
        <f t="shared" si="132"/>
        <v/>
      </c>
      <c r="E128" s="36"/>
      <c r="F128" s="53" t="s">
        <v>98</v>
      </c>
      <c r="G128" s="49"/>
      <c r="H128" s="49"/>
      <c r="I128" s="58" t="str">
        <f t="shared" si="133"/>
        <v/>
      </c>
      <c r="J128" s="59" t="str">
        <f t="shared" si="133"/>
        <v/>
      </c>
      <c r="K128" s="59" t="str">
        <f t="shared" si="133"/>
        <v/>
      </c>
      <c r="L128" s="59" t="str">
        <f t="shared" si="133"/>
        <v/>
      </c>
      <c r="M128" s="59" t="str">
        <f t="shared" si="133"/>
        <v/>
      </c>
      <c r="N128" s="59" t="str">
        <f t="shared" si="133"/>
        <v/>
      </c>
      <c r="O128" s="59" t="str">
        <f t="shared" si="133"/>
        <v/>
      </c>
      <c r="P128" s="60" t="str">
        <f t="shared" si="133"/>
        <v/>
      </c>
      <c r="Q128" s="2"/>
      <c r="R128" s="2"/>
      <c r="S128" s="81" t="s">
        <v>44</v>
      </c>
      <c r="T128" s="42" t="str">
        <f t="shared" ca="1" si="134"/>
        <v>Error</v>
      </c>
      <c r="U128" s="42">
        <f t="shared" ca="1" si="135"/>
        <v>7</v>
      </c>
      <c r="V128" s="41" t="e">
        <f t="shared" ca="1" si="136"/>
        <v>#N/A</v>
      </c>
      <c r="W128" s="42" t="e">
        <f t="shared" si="137"/>
        <v>#N/A</v>
      </c>
      <c r="X128" s="42">
        <f t="shared" ca="1" si="138"/>
        <v>8</v>
      </c>
      <c r="Y128" s="35" t="e">
        <f t="shared" si="139"/>
        <v>#N/A</v>
      </c>
      <c r="Z128" s="1" t="str">
        <f t="shared" si="140"/>
        <v/>
      </c>
      <c r="AA128" s="1" t="e">
        <f t="shared" si="141"/>
        <v>#N/A</v>
      </c>
      <c r="AB128" s="1" t="str">
        <f>IF(S128="A","Admin!B26","Admin!C26")</f>
        <v>Admin!B26</v>
      </c>
      <c r="AC128" s="79">
        <f t="shared" si="144"/>
        <v>-1</v>
      </c>
      <c r="AD128" s="2" t="str">
        <f t="shared" si="142"/>
        <v>S127</v>
      </c>
      <c r="AE128" s="2" t="str">
        <f t="shared" si="143"/>
        <v>AA$126:AA$133</v>
      </c>
    </row>
    <row r="129" spans="2:31" hidden="1" x14ac:dyDescent="0.2">
      <c r="B129" s="34">
        <v>4</v>
      </c>
      <c r="C129" s="67" t="str">
        <f t="shared" ca="1" si="131"/>
        <v/>
      </c>
      <c r="D129" s="67" t="str">
        <f t="shared" si="132"/>
        <v/>
      </c>
      <c r="E129" s="36"/>
      <c r="F129" s="53" t="s">
        <v>98</v>
      </c>
      <c r="G129" s="49"/>
      <c r="H129" s="49"/>
      <c r="I129" s="58" t="str">
        <f t="shared" si="133"/>
        <v/>
      </c>
      <c r="J129" s="59" t="str">
        <f t="shared" si="133"/>
        <v/>
      </c>
      <c r="K129" s="59" t="str">
        <f t="shared" si="133"/>
        <v/>
      </c>
      <c r="L129" s="59" t="str">
        <f t="shared" si="133"/>
        <v/>
      </c>
      <c r="M129" s="59" t="str">
        <f t="shared" si="133"/>
        <v/>
      </c>
      <c r="N129" s="59" t="str">
        <f t="shared" si="133"/>
        <v/>
      </c>
      <c r="O129" s="59" t="str">
        <f t="shared" si="133"/>
        <v/>
      </c>
      <c r="P129" s="60" t="str">
        <f t="shared" si="133"/>
        <v/>
      </c>
      <c r="Q129" s="2"/>
      <c r="R129" s="2"/>
      <c r="S129" s="80" t="s">
        <v>85</v>
      </c>
      <c r="T129" s="42" t="str">
        <f t="shared" ca="1" si="134"/>
        <v>Error</v>
      </c>
      <c r="U129" s="42">
        <f t="shared" ca="1" si="135"/>
        <v>6</v>
      </c>
      <c r="V129" s="41" t="e">
        <f t="shared" ca="1" si="136"/>
        <v>#N/A</v>
      </c>
      <c r="W129" s="42" t="e">
        <f t="shared" si="137"/>
        <v>#N/A</v>
      </c>
      <c r="X129" s="42">
        <f t="shared" ca="1" si="138"/>
        <v>8</v>
      </c>
      <c r="Y129" s="35" t="e">
        <f t="shared" si="139"/>
        <v>#N/A</v>
      </c>
      <c r="Z129" s="1" t="str">
        <f t="shared" si="140"/>
        <v/>
      </c>
      <c r="AA129" s="1" t="e">
        <f t="shared" si="141"/>
        <v>#N/A</v>
      </c>
      <c r="AB129" s="1" t="str">
        <f>IF(S128="A","Admin!B27","Admin!C27")</f>
        <v>Admin!B27</v>
      </c>
      <c r="AC129" s="79">
        <f t="shared" si="144"/>
        <v>-2</v>
      </c>
      <c r="AD129" s="2" t="str">
        <f t="shared" si="142"/>
        <v>S127</v>
      </c>
      <c r="AE129" s="2" t="str">
        <f t="shared" si="143"/>
        <v>AA$126:AA$133</v>
      </c>
    </row>
    <row r="130" spans="2:31" hidden="1" x14ac:dyDescent="0.2">
      <c r="B130" s="34">
        <v>5</v>
      </c>
      <c r="C130" s="67" t="str">
        <f t="shared" ca="1" si="131"/>
        <v/>
      </c>
      <c r="D130" s="67" t="str">
        <f t="shared" si="132"/>
        <v/>
      </c>
      <c r="E130" s="36"/>
      <c r="F130" s="53" t="s">
        <v>98</v>
      </c>
      <c r="G130" s="49"/>
      <c r="H130" s="49"/>
      <c r="I130" s="58" t="str">
        <f t="shared" si="133"/>
        <v/>
      </c>
      <c r="J130" s="59" t="str">
        <f t="shared" si="133"/>
        <v/>
      </c>
      <c r="K130" s="59" t="str">
        <f t="shared" si="133"/>
        <v/>
      </c>
      <c r="L130" s="59" t="str">
        <f t="shared" si="133"/>
        <v/>
      </c>
      <c r="M130" s="59" t="str">
        <f t="shared" si="133"/>
        <v/>
      </c>
      <c r="N130" s="59" t="str">
        <f t="shared" si="133"/>
        <v/>
      </c>
      <c r="O130" s="59" t="str">
        <f t="shared" si="133"/>
        <v/>
      </c>
      <c r="P130" s="60" t="str">
        <f t="shared" si="133"/>
        <v/>
      </c>
      <c r="Q130" s="2"/>
      <c r="R130" s="2"/>
      <c r="S130" s="42"/>
      <c r="T130" s="42" t="str">
        <f t="shared" ca="1" si="134"/>
        <v>Error</v>
      </c>
      <c r="U130" s="42">
        <f t="shared" ca="1" si="135"/>
        <v>5</v>
      </c>
      <c r="V130" s="41" t="e">
        <f t="shared" ca="1" si="136"/>
        <v>#N/A</v>
      </c>
      <c r="W130" s="42" t="e">
        <f t="shared" si="137"/>
        <v>#N/A</v>
      </c>
      <c r="X130" s="42">
        <f t="shared" ca="1" si="138"/>
        <v>8</v>
      </c>
      <c r="Y130" s="35" t="e">
        <f t="shared" si="139"/>
        <v>#N/A</v>
      </c>
      <c r="Z130" s="1" t="str">
        <f t="shared" si="140"/>
        <v/>
      </c>
      <c r="AA130" s="1" t="e">
        <f t="shared" si="141"/>
        <v>#N/A</v>
      </c>
      <c r="AB130" s="1" t="str">
        <f>IF(S128="A","Admin!B28","Admin!C28")</f>
        <v>Admin!B28</v>
      </c>
      <c r="AC130" s="79">
        <f t="shared" si="144"/>
        <v>-3</v>
      </c>
      <c r="AD130" s="2" t="str">
        <f t="shared" si="142"/>
        <v>S127</v>
      </c>
      <c r="AE130" s="2" t="str">
        <f t="shared" si="143"/>
        <v>AA$126:AA$133</v>
      </c>
    </row>
    <row r="131" spans="2:31" hidden="1" x14ac:dyDescent="0.2">
      <c r="B131" s="34">
        <v>6</v>
      </c>
      <c r="C131" s="67" t="str">
        <f t="shared" ca="1" si="131"/>
        <v/>
      </c>
      <c r="D131" s="67" t="str">
        <f t="shared" si="132"/>
        <v/>
      </c>
      <c r="E131" s="36"/>
      <c r="F131" s="53" t="s">
        <v>98</v>
      </c>
      <c r="G131" s="49"/>
      <c r="H131" s="49"/>
      <c r="I131" s="58" t="str">
        <f t="shared" si="133"/>
        <v/>
      </c>
      <c r="J131" s="59" t="str">
        <f t="shared" si="133"/>
        <v/>
      </c>
      <c r="K131" s="59" t="str">
        <f t="shared" si="133"/>
        <v/>
      </c>
      <c r="L131" s="59" t="str">
        <f t="shared" si="133"/>
        <v/>
      </c>
      <c r="M131" s="59" t="str">
        <f t="shared" si="133"/>
        <v/>
      </c>
      <c r="N131" s="59" t="str">
        <f t="shared" si="133"/>
        <v/>
      </c>
      <c r="O131" s="59" t="str">
        <f t="shared" si="133"/>
        <v/>
      </c>
      <c r="P131" s="60" t="str">
        <f t="shared" si="133"/>
        <v/>
      </c>
      <c r="Q131" s="2"/>
      <c r="R131" s="2"/>
      <c r="S131" s="42"/>
      <c r="T131" s="42" t="str">
        <f t="shared" ca="1" si="134"/>
        <v>Error</v>
      </c>
      <c r="U131" s="42">
        <f t="shared" ca="1" si="135"/>
        <v>4</v>
      </c>
      <c r="V131" s="41" t="e">
        <f t="shared" ca="1" si="136"/>
        <v>#N/A</v>
      </c>
      <c r="W131" s="42" t="e">
        <f t="shared" si="137"/>
        <v>#N/A</v>
      </c>
      <c r="X131" s="42">
        <f t="shared" ca="1" si="138"/>
        <v>8</v>
      </c>
      <c r="Y131" s="35" t="e">
        <f t="shared" si="139"/>
        <v>#N/A</v>
      </c>
      <c r="Z131" s="1" t="str">
        <f t="shared" si="140"/>
        <v/>
      </c>
      <c r="AA131" s="1" t="e">
        <f t="shared" si="141"/>
        <v>#N/A</v>
      </c>
      <c r="AB131" s="1" t="str">
        <f>IF(S128="A","Admin!B29","Admin!C29")</f>
        <v>Admin!B29</v>
      </c>
      <c r="AC131" s="79">
        <f t="shared" si="144"/>
        <v>-4</v>
      </c>
      <c r="AD131" s="2" t="str">
        <f t="shared" si="142"/>
        <v>S127</v>
      </c>
      <c r="AE131" s="2" t="str">
        <f t="shared" si="143"/>
        <v>AA$126:AA$133</v>
      </c>
    </row>
    <row r="132" spans="2:31" hidden="1" x14ac:dyDescent="0.2">
      <c r="B132" s="34">
        <v>7</v>
      </c>
      <c r="C132" s="67" t="str">
        <f t="shared" ca="1" si="131"/>
        <v/>
      </c>
      <c r="D132" s="67" t="str">
        <f t="shared" si="132"/>
        <v/>
      </c>
      <c r="E132" s="36"/>
      <c r="F132" s="53" t="s">
        <v>98</v>
      </c>
      <c r="G132" s="49"/>
      <c r="H132" s="49"/>
      <c r="I132" s="58" t="str">
        <f t="shared" si="133"/>
        <v/>
      </c>
      <c r="J132" s="59" t="str">
        <f t="shared" si="133"/>
        <v/>
      </c>
      <c r="K132" s="59" t="str">
        <f t="shared" si="133"/>
        <v/>
      </c>
      <c r="L132" s="59" t="str">
        <f t="shared" si="133"/>
        <v/>
      </c>
      <c r="M132" s="59" t="str">
        <f t="shared" si="133"/>
        <v/>
      </c>
      <c r="N132" s="59" t="str">
        <f t="shared" si="133"/>
        <v/>
      </c>
      <c r="O132" s="59" t="str">
        <f t="shared" si="133"/>
        <v/>
      </c>
      <c r="P132" s="60" t="str">
        <f t="shared" si="133"/>
        <v/>
      </c>
      <c r="Q132" s="2"/>
      <c r="R132" s="2"/>
      <c r="S132" s="42"/>
      <c r="T132" s="42" t="str">
        <f t="shared" ca="1" si="134"/>
        <v>Error</v>
      </c>
      <c r="U132" s="42">
        <f t="shared" ca="1" si="135"/>
        <v>3</v>
      </c>
      <c r="V132" s="41" t="e">
        <f t="shared" ca="1" si="136"/>
        <v>#N/A</v>
      </c>
      <c r="W132" s="42" t="e">
        <f t="shared" si="137"/>
        <v>#N/A</v>
      </c>
      <c r="X132" s="42">
        <f t="shared" ca="1" si="138"/>
        <v>8</v>
      </c>
      <c r="Y132" s="35" t="e">
        <f t="shared" si="139"/>
        <v>#N/A</v>
      </c>
      <c r="Z132" s="1" t="str">
        <f t="shared" si="140"/>
        <v/>
      </c>
      <c r="AA132" s="1" t="e">
        <f t="shared" si="141"/>
        <v>#N/A</v>
      </c>
      <c r="AB132" s="1" t="str">
        <f>IF(S128="A","Admin!B30","Admin!C30")</f>
        <v>Admin!B30</v>
      </c>
      <c r="AC132" s="79">
        <f t="shared" si="144"/>
        <v>-5</v>
      </c>
      <c r="AD132" s="2" t="str">
        <f t="shared" si="142"/>
        <v>S127</v>
      </c>
      <c r="AE132" s="2" t="str">
        <f t="shared" si="143"/>
        <v>AA$126:AA$133</v>
      </c>
    </row>
    <row r="133" spans="2:31" hidden="1" x14ac:dyDescent="0.2">
      <c r="B133" s="37">
        <v>8</v>
      </c>
      <c r="C133" s="68" t="str">
        <f t="shared" ca="1" si="131"/>
        <v/>
      </c>
      <c r="D133" s="68" t="str">
        <f t="shared" si="132"/>
        <v/>
      </c>
      <c r="E133" s="38"/>
      <c r="F133" s="54" t="s">
        <v>98</v>
      </c>
      <c r="G133" s="49"/>
      <c r="H133" s="49"/>
      <c r="I133" s="61" t="str">
        <f t="shared" si="133"/>
        <v/>
      </c>
      <c r="J133" s="62" t="str">
        <f t="shared" si="133"/>
        <v/>
      </c>
      <c r="K133" s="62" t="str">
        <f t="shared" si="133"/>
        <v/>
      </c>
      <c r="L133" s="62" t="str">
        <f t="shared" si="133"/>
        <v/>
      </c>
      <c r="M133" s="62" t="str">
        <f t="shared" si="133"/>
        <v/>
      </c>
      <c r="N133" s="62" t="str">
        <f t="shared" si="133"/>
        <v/>
      </c>
      <c r="O133" s="62" t="str">
        <f t="shared" si="133"/>
        <v/>
      </c>
      <c r="P133" s="63" t="str">
        <f t="shared" si="133"/>
        <v/>
      </c>
      <c r="Q133" s="2"/>
      <c r="R133" s="2"/>
      <c r="S133" s="42"/>
      <c r="T133" s="42" t="str">
        <f t="shared" ca="1" si="134"/>
        <v>Error</v>
      </c>
      <c r="U133" s="42">
        <f t="shared" ca="1" si="135"/>
        <v>0</v>
      </c>
      <c r="V133" s="41" t="e">
        <f t="shared" ca="1" si="136"/>
        <v>#N/A</v>
      </c>
      <c r="W133" s="42" t="e">
        <f t="shared" si="137"/>
        <v>#N/A</v>
      </c>
      <c r="X133" s="42">
        <f t="shared" ca="1" si="138"/>
        <v>8</v>
      </c>
      <c r="Y133" s="35" t="e">
        <f t="shared" si="139"/>
        <v>#N/A</v>
      </c>
      <c r="Z133" s="1" t="str">
        <f t="shared" si="140"/>
        <v/>
      </c>
      <c r="AA133" s="1" t="e">
        <f t="shared" si="141"/>
        <v>#N/A</v>
      </c>
      <c r="AB133" s="1" t="str">
        <f>IF(S128="A","Admin!B31","Admin!C31")</f>
        <v>Admin!B31</v>
      </c>
      <c r="AC133" s="79">
        <f t="shared" si="144"/>
        <v>-6</v>
      </c>
      <c r="AD133" s="2" t="str">
        <f t="shared" si="142"/>
        <v>S127</v>
      </c>
      <c r="AE133" s="2" t="str">
        <f t="shared" si="143"/>
        <v>AA$126:AA$133</v>
      </c>
    </row>
    <row r="134" spans="2:31" ht="12" hidden="1" customHeight="1" x14ac:dyDescent="0.2">
      <c r="B134" s="50"/>
      <c r="C134" s="48"/>
      <c r="D134" s="48"/>
      <c r="E134" s="50"/>
      <c r="F134" s="49" t="s">
        <v>98</v>
      </c>
      <c r="G134" s="49"/>
      <c r="H134" s="49"/>
      <c r="I134" s="51"/>
      <c r="J134" s="51"/>
      <c r="K134" s="51"/>
      <c r="L134" s="51"/>
      <c r="M134" s="51"/>
      <c r="N134" s="51"/>
      <c r="O134" s="51"/>
      <c r="P134" s="51"/>
      <c r="Q134" s="2"/>
      <c r="R134" s="2"/>
      <c r="S134" s="42"/>
      <c r="T134" s="42"/>
      <c r="U134" s="41"/>
      <c r="V134" s="41"/>
      <c r="W134" s="42"/>
      <c r="X134" s="42"/>
      <c r="Y134" s="41"/>
    </row>
    <row r="135" spans="2:31" ht="12" hidden="1" customHeight="1" x14ac:dyDescent="0.2">
      <c r="B135" s="50"/>
      <c r="C135" s="48"/>
      <c r="D135" s="48"/>
      <c r="E135" s="50"/>
      <c r="F135" s="49"/>
      <c r="G135" s="49"/>
      <c r="H135" s="49"/>
      <c r="I135" s="51"/>
      <c r="J135" s="51"/>
      <c r="K135" s="51"/>
      <c r="L135" s="51"/>
      <c r="M135" s="51"/>
      <c r="N135" s="51"/>
      <c r="O135" s="51"/>
      <c r="P135" s="51"/>
      <c r="Q135" s="2"/>
      <c r="R135" s="2"/>
      <c r="S135" s="42"/>
      <c r="T135" s="42"/>
      <c r="U135" s="41"/>
      <c r="V135" s="41"/>
      <c r="W135" s="42"/>
      <c r="X135" s="42"/>
      <c r="Y135" s="41"/>
    </row>
    <row r="136" spans="2:31" s="2" customFormat="1" hidden="1" x14ac:dyDescent="0.2">
      <c r="B136" s="32" t="str">
        <f>S138 &amp; " " &amp; S140 &amp; " string  (" &amp; S$3 &amp;")"</f>
        <v xml:space="preserve">  B string  (Men)</v>
      </c>
      <c r="D136" s="33" t="s">
        <v>71</v>
      </c>
      <c r="E136" s="52"/>
      <c r="F136" s="29" t="s">
        <v>72</v>
      </c>
      <c r="H136" s="47"/>
      <c r="I136" s="29"/>
    </row>
    <row r="137" spans="2:31" hidden="1" x14ac:dyDescent="0.2">
      <c r="B137" s="75" t="s">
        <v>26</v>
      </c>
      <c r="C137" s="76" t="s">
        <v>23</v>
      </c>
      <c r="D137" s="76" t="s">
        <v>70</v>
      </c>
      <c r="E137" s="77" t="s">
        <v>24</v>
      </c>
      <c r="F137" s="78" t="s">
        <v>27</v>
      </c>
      <c r="G137" s="48"/>
      <c r="H137" s="48"/>
      <c r="I137" s="70" t="str">
        <f t="shared" ref="I137:P137" si="145">I$3</f>
        <v>Bromsgrove &amp; Redditch AC</v>
      </c>
      <c r="J137" s="70" t="str">
        <f t="shared" si="145"/>
        <v>Burton AC</v>
      </c>
      <c r="K137" s="70" t="str">
        <f t="shared" si="145"/>
        <v>Kidderminster &amp; Stourport AC</v>
      </c>
      <c r="L137" s="70" t="str">
        <f t="shared" si="145"/>
        <v>Newport Harriers</v>
      </c>
      <c r="M137" s="70" t="str">
        <f t="shared" si="145"/>
        <v>Royal Sutton Coldfield</v>
      </c>
      <c r="N137" s="70" t="str">
        <f t="shared" si="145"/>
        <v>Solihull &amp; Small Heath AC</v>
      </c>
      <c r="O137" s="70" t="str">
        <f t="shared" si="145"/>
        <v>Stratford on Avon AC</v>
      </c>
      <c r="P137" s="70" t="str">
        <f t="shared" si="145"/>
        <v>Team8</v>
      </c>
      <c r="S137" s="40">
        <v>0</v>
      </c>
      <c r="T137" s="41"/>
      <c r="U137" s="42" t="s">
        <v>81</v>
      </c>
      <c r="V137" s="41"/>
      <c r="W137" s="42"/>
      <c r="X137" s="42" t="s">
        <v>82</v>
      </c>
      <c r="Y137" s="41" t="s">
        <v>83</v>
      </c>
      <c r="Z137" s="1" t="s">
        <v>84</v>
      </c>
    </row>
    <row r="138" spans="2:31" hidden="1" x14ac:dyDescent="0.2">
      <c r="B138" s="71">
        <v>1</v>
      </c>
      <c r="C138" s="72" t="str">
        <f t="shared" ref="C138:C145" ca="1" si="146">IF(ISNA(V138),"",V138)</f>
        <v/>
      </c>
      <c r="D138" s="72" t="str">
        <f t="shared" ref="D138:D145" si="147">IF(ISNA(Y138),"",Y138)</f>
        <v/>
      </c>
      <c r="E138" s="73"/>
      <c r="F138" s="74" t="s">
        <v>98</v>
      </c>
      <c r="G138" s="49"/>
      <c r="H138" s="49"/>
      <c r="I138" s="55" t="str">
        <f t="shared" ref="I138:P145" si="148">IF($Z138=I$3,$T138,"")</f>
        <v/>
      </c>
      <c r="J138" s="56" t="str">
        <f t="shared" si="148"/>
        <v/>
      </c>
      <c r="K138" s="56" t="str">
        <f t="shared" si="148"/>
        <v/>
      </c>
      <c r="L138" s="56" t="str">
        <f t="shared" si="148"/>
        <v/>
      </c>
      <c r="M138" s="56" t="str">
        <f t="shared" si="148"/>
        <v/>
      </c>
      <c r="N138" s="56" t="str">
        <f t="shared" si="148"/>
        <v/>
      </c>
      <c r="O138" s="56" t="str">
        <f t="shared" si="148"/>
        <v/>
      </c>
      <c r="P138" s="57" t="str">
        <f t="shared" si="148"/>
        <v/>
      </c>
      <c r="Q138" s="2"/>
      <c r="R138" s="2"/>
      <c r="S138" s="42" t="s">
        <v>75</v>
      </c>
      <c r="T138" s="42" t="str">
        <f t="shared" ref="T138:T145" ca="1" si="149">IF(X138&gt;1,"Error",U138)</f>
        <v>Error</v>
      </c>
      <c r="U138" s="42">
        <f t="shared" ref="U138:U145" ca="1" si="150">IF(AND(E138&lt;&gt;"",LEFT(F138,1)="d"),0,INDIRECT(AB138))</f>
        <v>8</v>
      </c>
      <c r="V138" s="41" t="e">
        <f t="shared" ref="V138:V145" ca="1" si="151">HLOOKUP(E138,INDIRECT($S$4),INDIRECT(AD138),FALSE)</f>
        <v>#N/A</v>
      </c>
      <c r="W138" s="42" t="e">
        <f t="shared" ref="W138:W145" si="152">CONCATENATE("=",AA138)</f>
        <v>#N/A</v>
      </c>
      <c r="X138" s="42">
        <f t="shared" ref="X138:X145" ca="1" si="153">COUNTIF(INDIRECT(AE138),W138)</f>
        <v>8</v>
      </c>
      <c r="Y138" s="35" t="e">
        <f t="shared" ref="Y138:Y145" si="154">VLOOKUP(E138,TeamID,2,FALSE)</f>
        <v>#N/A</v>
      </c>
      <c r="Z138" s="1" t="str">
        <f t="shared" ref="Z138:Z145" si="155">IF(ISNA(Y138),"",Y138)</f>
        <v/>
      </c>
      <c r="AA138" s="1" t="e">
        <f t="shared" ref="AA138:AA145" si="156">HLOOKUP(E138,$I$24:$X$25, 2, FALSE)</f>
        <v>#N/A</v>
      </c>
      <c r="AB138" s="1" t="str">
        <f>IF(S140="A","Admin!B24","Admin!C24")</f>
        <v>Admin!C24</v>
      </c>
      <c r="AC138" s="79">
        <v>1</v>
      </c>
      <c r="AD138" s="2" t="str">
        <f t="shared" ref="AD138:AD145" si="157">"S" &amp; ROW(AB138)+AC138</f>
        <v>S139</v>
      </c>
      <c r="AE138" s="2" t="str">
        <f t="shared" ref="AE138:AE145" si="158">"AA$"&amp;ROW(AD138)+AC138-1&amp;":AA$"&amp;ROW(AD138)+AC138+6</f>
        <v>AA$138:AA$145</v>
      </c>
    </row>
    <row r="139" spans="2:31" hidden="1" x14ac:dyDescent="0.2">
      <c r="B139" s="34">
        <v>2</v>
      </c>
      <c r="C139" s="67" t="str">
        <f t="shared" ca="1" si="146"/>
        <v/>
      </c>
      <c r="D139" s="67" t="str">
        <f t="shared" si="147"/>
        <v/>
      </c>
      <c r="E139" s="36"/>
      <c r="F139" s="53" t="s">
        <v>98</v>
      </c>
      <c r="G139" s="49"/>
      <c r="H139" s="49"/>
      <c r="I139" s="58" t="str">
        <f t="shared" si="148"/>
        <v/>
      </c>
      <c r="J139" s="59" t="str">
        <f t="shared" si="148"/>
        <v/>
      </c>
      <c r="K139" s="59" t="str">
        <f t="shared" si="148"/>
        <v/>
      </c>
      <c r="L139" s="59" t="str">
        <f t="shared" si="148"/>
        <v/>
      </c>
      <c r="M139" s="59" t="str">
        <f t="shared" si="148"/>
        <v/>
      </c>
      <c r="N139" s="59" t="str">
        <f t="shared" si="148"/>
        <v/>
      </c>
      <c r="O139" s="59" t="str">
        <f t="shared" si="148"/>
        <v/>
      </c>
      <c r="P139" s="60" t="str">
        <f t="shared" si="148"/>
        <v/>
      </c>
      <c r="Q139" s="2"/>
      <c r="R139" s="2"/>
      <c r="S139" s="42">
        <f>S137-$S$7</f>
        <v>-32</v>
      </c>
      <c r="T139" s="42" t="str">
        <f t="shared" ca="1" si="149"/>
        <v>Error</v>
      </c>
      <c r="U139" s="42">
        <f t="shared" ca="1" si="150"/>
        <v>6</v>
      </c>
      <c r="V139" s="41" t="e">
        <f t="shared" ca="1" si="151"/>
        <v>#N/A</v>
      </c>
      <c r="W139" s="42" t="e">
        <f t="shared" si="152"/>
        <v>#N/A</v>
      </c>
      <c r="X139" s="42">
        <f t="shared" ca="1" si="153"/>
        <v>8</v>
      </c>
      <c r="Y139" s="35" t="e">
        <f t="shared" si="154"/>
        <v>#N/A</v>
      </c>
      <c r="Z139" s="1" t="str">
        <f t="shared" si="155"/>
        <v/>
      </c>
      <c r="AA139" s="1" t="e">
        <f t="shared" si="156"/>
        <v>#N/A</v>
      </c>
      <c r="AB139" s="1" t="str">
        <f>IF(S140="A","Admin!B25","Admin!C25")</f>
        <v>Admin!C25</v>
      </c>
      <c r="AC139" s="79">
        <f t="shared" ref="AC139:AC145" si="159">AC138-1</f>
        <v>0</v>
      </c>
      <c r="AD139" s="2" t="str">
        <f t="shared" si="157"/>
        <v>S139</v>
      </c>
      <c r="AE139" s="2" t="str">
        <f t="shared" si="158"/>
        <v>AA$138:AA$145</v>
      </c>
    </row>
    <row r="140" spans="2:31" hidden="1" x14ac:dyDescent="0.2">
      <c r="B140" s="34">
        <v>3</v>
      </c>
      <c r="C140" s="67" t="str">
        <f t="shared" ca="1" si="146"/>
        <v/>
      </c>
      <c r="D140" s="67" t="str">
        <f t="shared" si="147"/>
        <v/>
      </c>
      <c r="E140" s="36"/>
      <c r="F140" s="53" t="s">
        <v>98</v>
      </c>
      <c r="G140" s="49"/>
      <c r="H140" s="49"/>
      <c r="I140" s="58" t="str">
        <f t="shared" si="148"/>
        <v/>
      </c>
      <c r="J140" s="59" t="str">
        <f t="shared" si="148"/>
        <v/>
      </c>
      <c r="K140" s="59" t="str">
        <f t="shared" si="148"/>
        <v/>
      </c>
      <c r="L140" s="59" t="str">
        <f t="shared" si="148"/>
        <v/>
      </c>
      <c r="M140" s="59" t="str">
        <f t="shared" si="148"/>
        <v/>
      </c>
      <c r="N140" s="59" t="str">
        <f t="shared" si="148"/>
        <v/>
      </c>
      <c r="O140" s="59" t="str">
        <f t="shared" si="148"/>
        <v/>
      </c>
      <c r="P140" s="60" t="str">
        <f t="shared" si="148"/>
        <v/>
      </c>
      <c r="Q140" s="2"/>
      <c r="R140" s="2"/>
      <c r="S140" s="81" t="s">
        <v>45</v>
      </c>
      <c r="T140" s="42" t="str">
        <f t="shared" ca="1" si="149"/>
        <v>Error</v>
      </c>
      <c r="U140" s="42">
        <f t="shared" ca="1" si="150"/>
        <v>5</v>
      </c>
      <c r="V140" s="41" t="e">
        <f t="shared" ca="1" si="151"/>
        <v>#N/A</v>
      </c>
      <c r="W140" s="42" t="e">
        <f t="shared" si="152"/>
        <v>#N/A</v>
      </c>
      <c r="X140" s="42">
        <f t="shared" ca="1" si="153"/>
        <v>8</v>
      </c>
      <c r="Y140" s="35" t="e">
        <f t="shared" si="154"/>
        <v>#N/A</v>
      </c>
      <c r="Z140" s="1" t="str">
        <f t="shared" si="155"/>
        <v/>
      </c>
      <c r="AA140" s="1" t="e">
        <f t="shared" si="156"/>
        <v>#N/A</v>
      </c>
      <c r="AB140" s="1" t="str">
        <f>IF(S140="A","Admin!B26","Admin!C26")</f>
        <v>Admin!C26</v>
      </c>
      <c r="AC140" s="79">
        <f t="shared" si="159"/>
        <v>-1</v>
      </c>
      <c r="AD140" s="2" t="str">
        <f t="shared" si="157"/>
        <v>S139</v>
      </c>
      <c r="AE140" s="2" t="str">
        <f t="shared" si="158"/>
        <v>AA$138:AA$145</v>
      </c>
    </row>
    <row r="141" spans="2:31" hidden="1" x14ac:dyDescent="0.2">
      <c r="B141" s="34">
        <v>4</v>
      </c>
      <c r="C141" s="67" t="str">
        <f t="shared" ca="1" si="146"/>
        <v/>
      </c>
      <c r="D141" s="67" t="str">
        <f t="shared" si="147"/>
        <v/>
      </c>
      <c r="E141" s="36"/>
      <c r="F141" s="53" t="s">
        <v>98</v>
      </c>
      <c r="G141" s="49"/>
      <c r="H141" s="49"/>
      <c r="I141" s="58" t="str">
        <f t="shared" si="148"/>
        <v/>
      </c>
      <c r="J141" s="59" t="str">
        <f t="shared" si="148"/>
        <v/>
      </c>
      <c r="K141" s="59" t="str">
        <f t="shared" si="148"/>
        <v/>
      </c>
      <c r="L141" s="59" t="str">
        <f t="shared" si="148"/>
        <v/>
      </c>
      <c r="M141" s="59" t="str">
        <f t="shared" si="148"/>
        <v/>
      </c>
      <c r="N141" s="59" t="str">
        <f t="shared" si="148"/>
        <v/>
      </c>
      <c r="O141" s="59" t="str">
        <f t="shared" si="148"/>
        <v/>
      </c>
      <c r="P141" s="60" t="str">
        <f t="shared" si="148"/>
        <v/>
      </c>
      <c r="Q141" s="2"/>
      <c r="R141" s="2"/>
      <c r="S141" s="80" t="s">
        <v>85</v>
      </c>
      <c r="T141" s="42" t="str">
        <f t="shared" ca="1" si="149"/>
        <v>Error</v>
      </c>
      <c r="U141" s="42">
        <f t="shared" ca="1" si="150"/>
        <v>4</v>
      </c>
      <c r="V141" s="41" t="e">
        <f t="shared" ca="1" si="151"/>
        <v>#N/A</v>
      </c>
      <c r="W141" s="42" t="e">
        <f t="shared" si="152"/>
        <v>#N/A</v>
      </c>
      <c r="X141" s="42">
        <f t="shared" ca="1" si="153"/>
        <v>8</v>
      </c>
      <c r="Y141" s="35" t="e">
        <f t="shared" si="154"/>
        <v>#N/A</v>
      </c>
      <c r="Z141" s="1" t="str">
        <f t="shared" si="155"/>
        <v/>
      </c>
      <c r="AA141" s="1" t="e">
        <f t="shared" si="156"/>
        <v>#N/A</v>
      </c>
      <c r="AB141" s="1" t="str">
        <f>IF(S140="A","Admin!B27","Admin!C27")</f>
        <v>Admin!C27</v>
      </c>
      <c r="AC141" s="79">
        <f t="shared" si="159"/>
        <v>-2</v>
      </c>
      <c r="AD141" s="2" t="str">
        <f t="shared" si="157"/>
        <v>S139</v>
      </c>
      <c r="AE141" s="2" t="str">
        <f t="shared" si="158"/>
        <v>AA$138:AA$145</v>
      </c>
    </row>
    <row r="142" spans="2:31" hidden="1" x14ac:dyDescent="0.2">
      <c r="B142" s="34">
        <v>5</v>
      </c>
      <c r="C142" s="67" t="str">
        <f t="shared" ca="1" si="146"/>
        <v/>
      </c>
      <c r="D142" s="67" t="str">
        <f t="shared" si="147"/>
        <v/>
      </c>
      <c r="E142" s="36"/>
      <c r="F142" s="53" t="s">
        <v>98</v>
      </c>
      <c r="G142" s="49"/>
      <c r="H142" s="49"/>
      <c r="I142" s="58" t="str">
        <f t="shared" si="148"/>
        <v/>
      </c>
      <c r="J142" s="59" t="str">
        <f t="shared" si="148"/>
        <v/>
      </c>
      <c r="K142" s="59" t="str">
        <f t="shared" si="148"/>
        <v/>
      </c>
      <c r="L142" s="59" t="str">
        <f t="shared" si="148"/>
        <v/>
      </c>
      <c r="M142" s="59" t="str">
        <f t="shared" si="148"/>
        <v/>
      </c>
      <c r="N142" s="59" t="str">
        <f t="shared" si="148"/>
        <v/>
      </c>
      <c r="O142" s="59" t="str">
        <f t="shared" si="148"/>
        <v/>
      </c>
      <c r="P142" s="60" t="str">
        <f t="shared" si="148"/>
        <v/>
      </c>
      <c r="Q142" s="2"/>
      <c r="R142" s="2"/>
      <c r="S142" s="42"/>
      <c r="T142" s="42" t="str">
        <f t="shared" ca="1" si="149"/>
        <v>Error</v>
      </c>
      <c r="U142" s="42">
        <f t="shared" ca="1" si="150"/>
        <v>3</v>
      </c>
      <c r="V142" s="41" t="e">
        <f t="shared" ca="1" si="151"/>
        <v>#N/A</v>
      </c>
      <c r="W142" s="42" t="e">
        <f t="shared" si="152"/>
        <v>#N/A</v>
      </c>
      <c r="X142" s="42">
        <f t="shared" ca="1" si="153"/>
        <v>8</v>
      </c>
      <c r="Y142" s="35" t="e">
        <f t="shared" si="154"/>
        <v>#N/A</v>
      </c>
      <c r="Z142" s="1" t="str">
        <f t="shared" si="155"/>
        <v/>
      </c>
      <c r="AA142" s="1" t="e">
        <f t="shared" si="156"/>
        <v>#N/A</v>
      </c>
      <c r="AB142" s="1" t="str">
        <f>IF(S140="A","Admin!B28","Admin!C28")</f>
        <v>Admin!C28</v>
      </c>
      <c r="AC142" s="79">
        <f t="shared" si="159"/>
        <v>-3</v>
      </c>
      <c r="AD142" s="2" t="str">
        <f t="shared" si="157"/>
        <v>S139</v>
      </c>
      <c r="AE142" s="2" t="str">
        <f t="shared" si="158"/>
        <v>AA$138:AA$145</v>
      </c>
    </row>
    <row r="143" spans="2:31" hidden="1" x14ac:dyDescent="0.2">
      <c r="B143" s="34">
        <v>6</v>
      </c>
      <c r="C143" s="67" t="str">
        <f t="shared" ca="1" si="146"/>
        <v/>
      </c>
      <c r="D143" s="67" t="str">
        <f t="shared" si="147"/>
        <v/>
      </c>
      <c r="E143" s="36"/>
      <c r="F143" s="53" t="s">
        <v>98</v>
      </c>
      <c r="G143" s="49"/>
      <c r="H143" s="49"/>
      <c r="I143" s="58" t="str">
        <f t="shared" si="148"/>
        <v/>
      </c>
      <c r="J143" s="59" t="str">
        <f t="shared" si="148"/>
        <v/>
      </c>
      <c r="K143" s="59" t="str">
        <f t="shared" si="148"/>
        <v/>
      </c>
      <c r="L143" s="59" t="str">
        <f t="shared" si="148"/>
        <v/>
      </c>
      <c r="M143" s="59" t="str">
        <f t="shared" si="148"/>
        <v/>
      </c>
      <c r="N143" s="59" t="str">
        <f t="shared" si="148"/>
        <v/>
      </c>
      <c r="O143" s="59" t="str">
        <f t="shared" si="148"/>
        <v/>
      </c>
      <c r="P143" s="60" t="str">
        <f t="shared" si="148"/>
        <v/>
      </c>
      <c r="Q143" s="2"/>
      <c r="R143" s="2"/>
      <c r="S143" s="42"/>
      <c r="T143" s="42" t="str">
        <f t="shared" ca="1" si="149"/>
        <v>Error</v>
      </c>
      <c r="U143" s="42">
        <f t="shared" ca="1" si="150"/>
        <v>2</v>
      </c>
      <c r="V143" s="41" t="e">
        <f t="shared" ca="1" si="151"/>
        <v>#N/A</v>
      </c>
      <c r="W143" s="42" t="e">
        <f t="shared" si="152"/>
        <v>#N/A</v>
      </c>
      <c r="X143" s="42">
        <f t="shared" ca="1" si="153"/>
        <v>8</v>
      </c>
      <c r="Y143" s="35" t="e">
        <f t="shared" si="154"/>
        <v>#N/A</v>
      </c>
      <c r="Z143" s="1" t="str">
        <f t="shared" si="155"/>
        <v/>
      </c>
      <c r="AA143" s="1" t="e">
        <f t="shared" si="156"/>
        <v>#N/A</v>
      </c>
      <c r="AB143" s="1" t="str">
        <f>IF(S140="A","Admin!B29","Admin!C29")</f>
        <v>Admin!C29</v>
      </c>
      <c r="AC143" s="79">
        <f t="shared" si="159"/>
        <v>-4</v>
      </c>
      <c r="AD143" s="2" t="str">
        <f t="shared" si="157"/>
        <v>S139</v>
      </c>
      <c r="AE143" s="2" t="str">
        <f t="shared" si="158"/>
        <v>AA$138:AA$145</v>
      </c>
    </row>
    <row r="144" spans="2:31" hidden="1" x14ac:dyDescent="0.2">
      <c r="B144" s="34">
        <v>7</v>
      </c>
      <c r="C144" s="67" t="str">
        <f t="shared" ca="1" si="146"/>
        <v/>
      </c>
      <c r="D144" s="67" t="str">
        <f t="shared" si="147"/>
        <v/>
      </c>
      <c r="E144" s="36"/>
      <c r="F144" s="53" t="s">
        <v>98</v>
      </c>
      <c r="G144" s="49"/>
      <c r="H144" s="49"/>
      <c r="I144" s="58" t="str">
        <f t="shared" si="148"/>
        <v/>
      </c>
      <c r="J144" s="59" t="str">
        <f t="shared" si="148"/>
        <v/>
      </c>
      <c r="K144" s="59" t="str">
        <f t="shared" si="148"/>
        <v/>
      </c>
      <c r="L144" s="59" t="str">
        <f t="shared" si="148"/>
        <v/>
      </c>
      <c r="M144" s="59" t="str">
        <f t="shared" si="148"/>
        <v/>
      </c>
      <c r="N144" s="59" t="str">
        <f t="shared" si="148"/>
        <v/>
      </c>
      <c r="O144" s="59" t="str">
        <f t="shared" si="148"/>
        <v/>
      </c>
      <c r="P144" s="60" t="str">
        <f t="shared" si="148"/>
        <v/>
      </c>
      <c r="Q144" s="2"/>
      <c r="R144" s="2"/>
      <c r="S144" s="42"/>
      <c r="T144" s="42" t="str">
        <f t="shared" ca="1" si="149"/>
        <v>Error</v>
      </c>
      <c r="U144" s="42">
        <f t="shared" ca="1" si="150"/>
        <v>1</v>
      </c>
      <c r="V144" s="41" t="e">
        <f t="shared" ca="1" si="151"/>
        <v>#N/A</v>
      </c>
      <c r="W144" s="42" t="e">
        <f t="shared" si="152"/>
        <v>#N/A</v>
      </c>
      <c r="X144" s="42">
        <f t="shared" ca="1" si="153"/>
        <v>8</v>
      </c>
      <c r="Y144" s="35" t="e">
        <f t="shared" si="154"/>
        <v>#N/A</v>
      </c>
      <c r="Z144" s="1" t="str">
        <f t="shared" si="155"/>
        <v/>
      </c>
      <c r="AA144" s="1" t="e">
        <f t="shared" si="156"/>
        <v>#N/A</v>
      </c>
      <c r="AB144" s="1" t="str">
        <f>IF(S140="A","Admin!B30","Admin!C30")</f>
        <v>Admin!C30</v>
      </c>
      <c r="AC144" s="79">
        <f t="shared" si="159"/>
        <v>-5</v>
      </c>
      <c r="AD144" s="2" t="str">
        <f t="shared" si="157"/>
        <v>S139</v>
      </c>
      <c r="AE144" s="2" t="str">
        <f t="shared" si="158"/>
        <v>AA$138:AA$145</v>
      </c>
    </row>
    <row r="145" spans="2:31" hidden="1" x14ac:dyDescent="0.2">
      <c r="B145" s="37">
        <v>8</v>
      </c>
      <c r="C145" s="68" t="str">
        <f t="shared" ca="1" si="146"/>
        <v/>
      </c>
      <c r="D145" s="68" t="str">
        <f t="shared" si="147"/>
        <v/>
      </c>
      <c r="E145" s="38"/>
      <c r="F145" s="54" t="s">
        <v>98</v>
      </c>
      <c r="G145" s="49"/>
      <c r="H145" s="49"/>
      <c r="I145" s="61" t="str">
        <f t="shared" si="148"/>
        <v/>
      </c>
      <c r="J145" s="62" t="str">
        <f t="shared" si="148"/>
        <v/>
      </c>
      <c r="K145" s="62" t="str">
        <f t="shared" si="148"/>
        <v/>
      </c>
      <c r="L145" s="62" t="str">
        <f t="shared" si="148"/>
        <v/>
      </c>
      <c r="M145" s="62" t="str">
        <f t="shared" si="148"/>
        <v/>
      </c>
      <c r="N145" s="62" t="str">
        <f t="shared" si="148"/>
        <v/>
      </c>
      <c r="O145" s="62" t="str">
        <f t="shared" si="148"/>
        <v/>
      </c>
      <c r="P145" s="63" t="str">
        <f t="shared" si="148"/>
        <v/>
      </c>
      <c r="Q145" s="2"/>
      <c r="R145" s="2"/>
      <c r="S145" s="42"/>
      <c r="T145" s="42" t="str">
        <f t="shared" ca="1" si="149"/>
        <v>Error</v>
      </c>
      <c r="U145" s="42">
        <f t="shared" ca="1" si="150"/>
        <v>0</v>
      </c>
      <c r="V145" s="41" t="e">
        <f t="shared" ca="1" si="151"/>
        <v>#N/A</v>
      </c>
      <c r="W145" s="42" t="e">
        <f t="shared" si="152"/>
        <v>#N/A</v>
      </c>
      <c r="X145" s="42">
        <f t="shared" ca="1" si="153"/>
        <v>8</v>
      </c>
      <c r="Y145" s="35" t="e">
        <f t="shared" si="154"/>
        <v>#N/A</v>
      </c>
      <c r="Z145" s="1" t="str">
        <f t="shared" si="155"/>
        <v/>
      </c>
      <c r="AA145" s="1" t="e">
        <f t="shared" si="156"/>
        <v>#N/A</v>
      </c>
      <c r="AB145" s="1" t="str">
        <f>IF(S140="A","Admin!B31","Admin!C31")</f>
        <v>Admin!C31</v>
      </c>
      <c r="AC145" s="79">
        <f t="shared" si="159"/>
        <v>-6</v>
      </c>
      <c r="AD145" s="2" t="str">
        <f t="shared" si="157"/>
        <v>S139</v>
      </c>
      <c r="AE145" s="2" t="str">
        <f t="shared" si="158"/>
        <v>AA$138:AA$145</v>
      </c>
    </row>
    <row r="146" spans="2:31" hidden="1" x14ac:dyDescent="0.2"/>
    <row r="147" spans="2:31" hidden="1" x14ac:dyDescent="0.2"/>
    <row r="148" spans="2:31" s="2" customFormat="1" hidden="1" x14ac:dyDescent="0.2">
      <c r="B148" s="32" t="str">
        <f>S150 &amp; " " &amp; S152 &amp; " string  (" &amp; S$3 &amp;")"</f>
        <v xml:space="preserve">  A string  (Men)</v>
      </c>
      <c r="D148" s="33" t="s">
        <v>71</v>
      </c>
      <c r="E148" s="52"/>
      <c r="F148" s="29" t="s">
        <v>72</v>
      </c>
      <c r="H148" s="47"/>
      <c r="I148" s="29"/>
    </row>
    <row r="149" spans="2:31" hidden="1" x14ac:dyDescent="0.2">
      <c r="B149" s="75" t="s">
        <v>26</v>
      </c>
      <c r="C149" s="76" t="s">
        <v>23</v>
      </c>
      <c r="D149" s="76" t="s">
        <v>70</v>
      </c>
      <c r="E149" s="77" t="s">
        <v>24</v>
      </c>
      <c r="F149" s="78" t="s">
        <v>27</v>
      </c>
      <c r="G149" s="48"/>
      <c r="H149" s="48"/>
      <c r="I149" s="70" t="str">
        <f t="shared" ref="I149:P149" si="160">I$3</f>
        <v>Bromsgrove &amp; Redditch AC</v>
      </c>
      <c r="J149" s="70" t="str">
        <f t="shared" si="160"/>
        <v>Burton AC</v>
      </c>
      <c r="K149" s="70" t="str">
        <f t="shared" si="160"/>
        <v>Kidderminster &amp; Stourport AC</v>
      </c>
      <c r="L149" s="70" t="str">
        <f t="shared" si="160"/>
        <v>Newport Harriers</v>
      </c>
      <c r="M149" s="70" t="str">
        <f t="shared" si="160"/>
        <v>Royal Sutton Coldfield</v>
      </c>
      <c r="N149" s="70" t="str">
        <f t="shared" si="160"/>
        <v>Solihull &amp; Small Heath AC</v>
      </c>
      <c r="O149" s="70" t="str">
        <f t="shared" si="160"/>
        <v>Stratford on Avon AC</v>
      </c>
      <c r="P149" s="70" t="str">
        <f t="shared" si="160"/>
        <v>Team8</v>
      </c>
      <c r="S149" s="40">
        <v>0</v>
      </c>
      <c r="T149" s="41"/>
      <c r="U149" s="42" t="s">
        <v>81</v>
      </c>
      <c r="V149" s="41"/>
      <c r="W149" s="42"/>
      <c r="X149" s="42" t="s">
        <v>82</v>
      </c>
      <c r="Y149" s="41" t="s">
        <v>83</v>
      </c>
      <c r="Z149" s="1" t="s">
        <v>84</v>
      </c>
    </row>
    <row r="150" spans="2:31" hidden="1" x14ac:dyDescent="0.2">
      <c r="B150" s="71">
        <v>1</v>
      </c>
      <c r="C150" s="72" t="str">
        <f t="shared" ref="C150:C157" ca="1" si="161">IF(ISNA(V150),"",V150)</f>
        <v/>
      </c>
      <c r="D150" s="72" t="str">
        <f t="shared" ref="D150:D157" si="162">IF(ISNA(Y150),"",Y150)</f>
        <v/>
      </c>
      <c r="E150" s="73"/>
      <c r="F150" s="74" t="s">
        <v>98</v>
      </c>
      <c r="G150" s="49"/>
      <c r="H150" s="49"/>
      <c r="I150" s="55" t="str">
        <f t="shared" ref="I150:P157" si="163">IF($Z150=I$3,$T150,"")</f>
        <v/>
      </c>
      <c r="J150" s="56" t="str">
        <f t="shared" si="163"/>
        <v/>
      </c>
      <c r="K150" s="56" t="str">
        <f t="shared" si="163"/>
        <v/>
      </c>
      <c r="L150" s="56" t="str">
        <f t="shared" si="163"/>
        <v/>
      </c>
      <c r="M150" s="56" t="str">
        <f t="shared" si="163"/>
        <v/>
      </c>
      <c r="N150" s="56" t="str">
        <f t="shared" si="163"/>
        <v/>
      </c>
      <c r="O150" s="56" t="str">
        <f t="shared" si="163"/>
        <v/>
      </c>
      <c r="P150" s="57" t="str">
        <f t="shared" si="163"/>
        <v/>
      </c>
      <c r="Q150" s="2"/>
      <c r="R150" s="2"/>
      <c r="S150" s="42" t="s">
        <v>75</v>
      </c>
      <c r="T150" s="42" t="str">
        <f t="shared" ref="T150:T157" ca="1" si="164">IF(X150&gt;1,"Error",U150)</f>
        <v>Error</v>
      </c>
      <c r="U150" s="42">
        <f t="shared" ref="U150:U157" ca="1" si="165">IF(AND(E150&lt;&gt;"",LEFT(F150,1)="d"),0,INDIRECT(AB150))</f>
        <v>10</v>
      </c>
      <c r="V150" s="41" t="e">
        <f t="shared" ref="V150:V157" ca="1" si="166">HLOOKUP(E150,INDIRECT($S$4),INDIRECT(AD150),FALSE)</f>
        <v>#N/A</v>
      </c>
      <c r="W150" s="42" t="e">
        <f t="shared" ref="W150:W157" si="167">CONCATENATE("=",AA150)</f>
        <v>#N/A</v>
      </c>
      <c r="X150" s="42">
        <f t="shared" ref="X150:X157" ca="1" si="168">COUNTIF(INDIRECT(AE150),W150)</f>
        <v>8</v>
      </c>
      <c r="Y150" s="35" t="e">
        <f t="shared" ref="Y150:Y157" si="169">VLOOKUP(E150,TeamID,2,FALSE)</f>
        <v>#N/A</v>
      </c>
      <c r="Z150" s="1" t="str">
        <f t="shared" ref="Z150:Z157" si="170">IF(ISNA(Y150),"",Y150)</f>
        <v/>
      </c>
      <c r="AA150" s="1" t="e">
        <f t="shared" ref="AA150:AA157" si="171">HLOOKUP(E150,$I$24:$X$25, 2, FALSE)</f>
        <v>#N/A</v>
      </c>
      <c r="AB150" s="1" t="str">
        <f>IF(S152="A","Admin!B24","Admin!C24")</f>
        <v>Admin!B24</v>
      </c>
      <c r="AC150" s="79">
        <v>1</v>
      </c>
      <c r="AD150" s="2" t="str">
        <f t="shared" ref="AD150:AD157" si="172">"S" &amp; ROW(AB150)+AC150</f>
        <v>S151</v>
      </c>
      <c r="AE150" s="2" t="str">
        <f t="shared" ref="AE150:AE157" si="173">"AA$"&amp;ROW(AD150)+AC150-1&amp;":AA$"&amp;ROW(AD150)+AC150+6</f>
        <v>AA$150:AA$157</v>
      </c>
    </row>
    <row r="151" spans="2:31" hidden="1" x14ac:dyDescent="0.2">
      <c r="B151" s="34">
        <v>2</v>
      </c>
      <c r="C151" s="67" t="str">
        <f t="shared" ca="1" si="161"/>
        <v/>
      </c>
      <c r="D151" s="67" t="str">
        <f t="shared" si="162"/>
        <v/>
      </c>
      <c r="E151" s="36"/>
      <c r="F151" s="53" t="s">
        <v>98</v>
      </c>
      <c r="G151" s="49"/>
      <c r="H151" s="49"/>
      <c r="I151" s="58" t="str">
        <f t="shared" si="163"/>
        <v/>
      </c>
      <c r="J151" s="59" t="str">
        <f t="shared" si="163"/>
        <v/>
      </c>
      <c r="K151" s="59" t="str">
        <f t="shared" si="163"/>
        <v/>
      </c>
      <c r="L151" s="59" t="str">
        <f t="shared" si="163"/>
        <v/>
      </c>
      <c r="M151" s="59" t="str">
        <f t="shared" si="163"/>
        <v/>
      </c>
      <c r="N151" s="59" t="str">
        <f t="shared" si="163"/>
        <v/>
      </c>
      <c r="O151" s="59" t="str">
        <f t="shared" si="163"/>
        <v/>
      </c>
      <c r="P151" s="60" t="str">
        <f t="shared" si="163"/>
        <v/>
      </c>
      <c r="Q151" s="2"/>
      <c r="R151" s="2"/>
      <c r="S151" s="42">
        <f>S149-$S$7</f>
        <v>-32</v>
      </c>
      <c r="T151" s="42" t="str">
        <f t="shared" ca="1" si="164"/>
        <v>Error</v>
      </c>
      <c r="U151" s="42">
        <f t="shared" ca="1" si="165"/>
        <v>8</v>
      </c>
      <c r="V151" s="41" t="e">
        <f t="shared" ca="1" si="166"/>
        <v>#N/A</v>
      </c>
      <c r="W151" s="42" t="e">
        <f t="shared" si="167"/>
        <v>#N/A</v>
      </c>
      <c r="X151" s="42">
        <f t="shared" ca="1" si="168"/>
        <v>8</v>
      </c>
      <c r="Y151" s="35" t="e">
        <f t="shared" si="169"/>
        <v>#N/A</v>
      </c>
      <c r="Z151" s="1" t="str">
        <f t="shared" si="170"/>
        <v/>
      </c>
      <c r="AA151" s="1" t="e">
        <f t="shared" si="171"/>
        <v>#N/A</v>
      </c>
      <c r="AB151" s="1" t="str">
        <f>IF(S152="A","Admin!B25","Admin!C25")</f>
        <v>Admin!B25</v>
      </c>
      <c r="AC151" s="79">
        <f t="shared" ref="AC151:AC157" si="174">AC150-1</f>
        <v>0</v>
      </c>
      <c r="AD151" s="2" t="str">
        <f t="shared" si="172"/>
        <v>S151</v>
      </c>
      <c r="AE151" s="2" t="str">
        <f t="shared" si="173"/>
        <v>AA$150:AA$157</v>
      </c>
    </row>
    <row r="152" spans="2:31" hidden="1" x14ac:dyDescent="0.2">
      <c r="B152" s="34">
        <v>3</v>
      </c>
      <c r="C152" s="67" t="str">
        <f t="shared" ca="1" si="161"/>
        <v/>
      </c>
      <c r="D152" s="67" t="str">
        <f t="shared" si="162"/>
        <v/>
      </c>
      <c r="E152" s="36"/>
      <c r="F152" s="53" t="s">
        <v>98</v>
      </c>
      <c r="G152" s="49"/>
      <c r="H152" s="49"/>
      <c r="I152" s="58" t="str">
        <f t="shared" si="163"/>
        <v/>
      </c>
      <c r="J152" s="59" t="str">
        <f t="shared" si="163"/>
        <v/>
      </c>
      <c r="K152" s="59" t="str">
        <f t="shared" si="163"/>
        <v/>
      </c>
      <c r="L152" s="59" t="str">
        <f t="shared" si="163"/>
        <v/>
      </c>
      <c r="M152" s="59" t="str">
        <f t="shared" si="163"/>
        <v/>
      </c>
      <c r="N152" s="59" t="str">
        <f t="shared" si="163"/>
        <v/>
      </c>
      <c r="O152" s="59" t="str">
        <f t="shared" si="163"/>
        <v/>
      </c>
      <c r="P152" s="60" t="str">
        <f t="shared" si="163"/>
        <v/>
      </c>
      <c r="Q152" s="2"/>
      <c r="R152" s="2"/>
      <c r="S152" s="81" t="s">
        <v>44</v>
      </c>
      <c r="T152" s="42" t="str">
        <f t="shared" ca="1" si="164"/>
        <v>Error</v>
      </c>
      <c r="U152" s="42">
        <f t="shared" ca="1" si="165"/>
        <v>7</v>
      </c>
      <c r="V152" s="41" t="e">
        <f t="shared" ca="1" si="166"/>
        <v>#N/A</v>
      </c>
      <c r="W152" s="42" t="e">
        <f t="shared" si="167"/>
        <v>#N/A</v>
      </c>
      <c r="X152" s="42">
        <f t="shared" ca="1" si="168"/>
        <v>8</v>
      </c>
      <c r="Y152" s="35" t="e">
        <f t="shared" si="169"/>
        <v>#N/A</v>
      </c>
      <c r="Z152" s="1" t="str">
        <f t="shared" si="170"/>
        <v/>
      </c>
      <c r="AA152" s="1" t="e">
        <f t="shared" si="171"/>
        <v>#N/A</v>
      </c>
      <c r="AB152" s="1" t="str">
        <f>IF(S152="A","Admin!B26","Admin!C26")</f>
        <v>Admin!B26</v>
      </c>
      <c r="AC152" s="79">
        <f t="shared" si="174"/>
        <v>-1</v>
      </c>
      <c r="AD152" s="2" t="str">
        <f t="shared" si="172"/>
        <v>S151</v>
      </c>
      <c r="AE152" s="2" t="str">
        <f t="shared" si="173"/>
        <v>AA$150:AA$157</v>
      </c>
    </row>
    <row r="153" spans="2:31" hidden="1" x14ac:dyDescent="0.2">
      <c r="B153" s="34">
        <v>4</v>
      </c>
      <c r="C153" s="67" t="str">
        <f t="shared" ca="1" si="161"/>
        <v/>
      </c>
      <c r="D153" s="67" t="str">
        <f t="shared" si="162"/>
        <v/>
      </c>
      <c r="E153" s="36"/>
      <c r="F153" s="53" t="s">
        <v>98</v>
      </c>
      <c r="G153" s="49"/>
      <c r="H153" s="49"/>
      <c r="I153" s="58" t="str">
        <f t="shared" si="163"/>
        <v/>
      </c>
      <c r="J153" s="59" t="str">
        <f t="shared" si="163"/>
        <v/>
      </c>
      <c r="K153" s="59" t="str">
        <f t="shared" si="163"/>
        <v/>
      </c>
      <c r="L153" s="59" t="str">
        <f t="shared" si="163"/>
        <v/>
      </c>
      <c r="M153" s="59" t="str">
        <f t="shared" si="163"/>
        <v/>
      </c>
      <c r="N153" s="59" t="str">
        <f t="shared" si="163"/>
        <v/>
      </c>
      <c r="O153" s="59" t="str">
        <f t="shared" si="163"/>
        <v/>
      </c>
      <c r="P153" s="60" t="str">
        <f t="shared" si="163"/>
        <v/>
      </c>
      <c r="Q153" s="2"/>
      <c r="R153" s="2"/>
      <c r="S153" s="80" t="s">
        <v>85</v>
      </c>
      <c r="T153" s="42" t="str">
        <f t="shared" ca="1" si="164"/>
        <v>Error</v>
      </c>
      <c r="U153" s="42">
        <f t="shared" ca="1" si="165"/>
        <v>6</v>
      </c>
      <c r="V153" s="41" t="e">
        <f t="shared" ca="1" si="166"/>
        <v>#N/A</v>
      </c>
      <c r="W153" s="42" t="e">
        <f t="shared" si="167"/>
        <v>#N/A</v>
      </c>
      <c r="X153" s="42">
        <f t="shared" ca="1" si="168"/>
        <v>8</v>
      </c>
      <c r="Y153" s="35" t="e">
        <f t="shared" si="169"/>
        <v>#N/A</v>
      </c>
      <c r="Z153" s="1" t="str">
        <f t="shared" si="170"/>
        <v/>
      </c>
      <c r="AA153" s="1" t="e">
        <f t="shared" si="171"/>
        <v>#N/A</v>
      </c>
      <c r="AB153" s="1" t="str">
        <f>IF(S152="A","Admin!B27","Admin!C27")</f>
        <v>Admin!B27</v>
      </c>
      <c r="AC153" s="79">
        <f t="shared" si="174"/>
        <v>-2</v>
      </c>
      <c r="AD153" s="2" t="str">
        <f t="shared" si="172"/>
        <v>S151</v>
      </c>
      <c r="AE153" s="2" t="str">
        <f t="shared" si="173"/>
        <v>AA$150:AA$157</v>
      </c>
    </row>
    <row r="154" spans="2:31" hidden="1" x14ac:dyDescent="0.2">
      <c r="B154" s="34">
        <v>5</v>
      </c>
      <c r="C154" s="67" t="str">
        <f t="shared" ca="1" si="161"/>
        <v/>
      </c>
      <c r="D154" s="67" t="str">
        <f t="shared" si="162"/>
        <v/>
      </c>
      <c r="E154" s="36"/>
      <c r="F154" s="53" t="s">
        <v>98</v>
      </c>
      <c r="G154" s="49"/>
      <c r="H154" s="49"/>
      <c r="I154" s="58" t="str">
        <f t="shared" si="163"/>
        <v/>
      </c>
      <c r="J154" s="59" t="str">
        <f t="shared" si="163"/>
        <v/>
      </c>
      <c r="K154" s="59" t="str">
        <f t="shared" si="163"/>
        <v/>
      </c>
      <c r="L154" s="59" t="str">
        <f t="shared" si="163"/>
        <v/>
      </c>
      <c r="M154" s="59" t="str">
        <f t="shared" si="163"/>
        <v/>
      </c>
      <c r="N154" s="59" t="str">
        <f t="shared" si="163"/>
        <v/>
      </c>
      <c r="O154" s="59" t="str">
        <f t="shared" si="163"/>
        <v/>
      </c>
      <c r="P154" s="60" t="str">
        <f t="shared" si="163"/>
        <v/>
      </c>
      <c r="Q154" s="2"/>
      <c r="R154" s="2"/>
      <c r="S154" s="42"/>
      <c r="T154" s="42" t="str">
        <f t="shared" ca="1" si="164"/>
        <v>Error</v>
      </c>
      <c r="U154" s="42">
        <f t="shared" ca="1" si="165"/>
        <v>5</v>
      </c>
      <c r="V154" s="41" t="e">
        <f t="shared" ca="1" si="166"/>
        <v>#N/A</v>
      </c>
      <c r="W154" s="42" t="e">
        <f t="shared" si="167"/>
        <v>#N/A</v>
      </c>
      <c r="X154" s="42">
        <f t="shared" ca="1" si="168"/>
        <v>8</v>
      </c>
      <c r="Y154" s="35" t="e">
        <f t="shared" si="169"/>
        <v>#N/A</v>
      </c>
      <c r="Z154" s="1" t="str">
        <f t="shared" si="170"/>
        <v/>
      </c>
      <c r="AA154" s="1" t="e">
        <f t="shared" si="171"/>
        <v>#N/A</v>
      </c>
      <c r="AB154" s="1" t="str">
        <f>IF(S152="A","Admin!B28","Admin!C28")</f>
        <v>Admin!B28</v>
      </c>
      <c r="AC154" s="79">
        <f t="shared" si="174"/>
        <v>-3</v>
      </c>
      <c r="AD154" s="2" t="str">
        <f t="shared" si="172"/>
        <v>S151</v>
      </c>
      <c r="AE154" s="2" t="str">
        <f t="shared" si="173"/>
        <v>AA$150:AA$157</v>
      </c>
    </row>
    <row r="155" spans="2:31" hidden="1" x14ac:dyDescent="0.2">
      <c r="B155" s="34">
        <v>6</v>
      </c>
      <c r="C155" s="67" t="str">
        <f t="shared" ca="1" si="161"/>
        <v/>
      </c>
      <c r="D155" s="67" t="str">
        <f t="shared" si="162"/>
        <v/>
      </c>
      <c r="E155" s="36"/>
      <c r="F155" s="53" t="s">
        <v>98</v>
      </c>
      <c r="G155" s="49"/>
      <c r="H155" s="49"/>
      <c r="I155" s="58" t="str">
        <f t="shared" si="163"/>
        <v/>
      </c>
      <c r="J155" s="59" t="str">
        <f t="shared" si="163"/>
        <v/>
      </c>
      <c r="K155" s="59" t="str">
        <f t="shared" si="163"/>
        <v/>
      </c>
      <c r="L155" s="59" t="str">
        <f t="shared" si="163"/>
        <v/>
      </c>
      <c r="M155" s="59" t="str">
        <f t="shared" si="163"/>
        <v/>
      </c>
      <c r="N155" s="59" t="str">
        <f t="shared" si="163"/>
        <v/>
      </c>
      <c r="O155" s="59" t="str">
        <f t="shared" si="163"/>
        <v/>
      </c>
      <c r="P155" s="60" t="str">
        <f t="shared" si="163"/>
        <v/>
      </c>
      <c r="Q155" s="2"/>
      <c r="R155" s="2"/>
      <c r="S155" s="42"/>
      <c r="T155" s="42" t="str">
        <f t="shared" ca="1" si="164"/>
        <v>Error</v>
      </c>
      <c r="U155" s="42">
        <f t="shared" ca="1" si="165"/>
        <v>4</v>
      </c>
      <c r="V155" s="41" t="e">
        <f t="shared" ca="1" si="166"/>
        <v>#N/A</v>
      </c>
      <c r="W155" s="42" t="e">
        <f t="shared" si="167"/>
        <v>#N/A</v>
      </c>
      <c r="X155" s="42">
        <f t="shared" ca="1" si="168"/>
        <v>8</v>
      </c>
      <c r="Y155" s="35" t="e">
        <f t="shared" si="169"/>
        <v>#N/A</v>
      </c>
      <c r="Z155" s="1" t="str">
        <f t="shared" si="170"/>
        <v/>
      </c>
      <c r="AA155" s="1" t="e">
        <f t="shared" si="171"/>
        <v>#N/A</v>
      </c>
      <c r="AB155" s="1" t="str">
        <f>IF(S152="A","Admin!B29","Admin!C29")</f>
        <v>Admin!B29</v>
      </c>
      <c r="AC155" s="79">
        <f t="shared" si="174"/>
        <v>-4</v>
      </c>
      <c r="AD155" s="2" t="str">
        <f t="shared" si="172"/>
        <v>S151</v>
      </c>
      <c r="AE155" s="2" t="str">
        <f t="shared" si="173"/>
        <v>AA$150:AA$157</v>
      </c>
    </row>
    <row r="156" spans="2:31" hidden="1" x14ac:dyDescent="0.2">
      <c r="B156" s="34">
        <v>7</v>
      </c>
      <c r="C156" s="67" t="str">
        <f t="shared" ca="1" si="161"/>
        <v/>
      </c>
      <c r="D156" s="67" t="str">
        <f t="shared" si="162"/>
        <v/>
      </c>
      <c r="E156" s="36"/>
      <c r="F156" s="53" t="s">
        <v>98</v>
      </c>
      <c r="G156" s="49"/>
      <c r="H156" s="49"/>
      <c r="I156" s="58" t="str">
        <f t="shared" si="163"/>
        <v/>
      </c>
      <c r="J156" s="59" t="str">
        <f t="shared" si="163"/>
        <v/>
      </c>
      <c r="K156" s="59" t="str">
        <f t="shared" si="163"/>
        <v/>
      </c>
      <c r="L156" s="59" t="str">
        <f t="shared" si="163"/>
        <v/>
      </c>
      <c r="M156" s="59" t="str">
        <f t="shared" si="163"/>
        <v/>
      </c>
      <c r="N156" s="59" t="str">
        <f t="shared" si="163"/>
        <v/>
      </c>
      <c r="O156" s="59" t="str">
        <f t="shared" si="163"/>
        <v/>
      </c>
      <c r="P156" s="60" t="str">
        <f t="shared" si="163"/>
        <v/>
      </c>
      <c r="Q156" s="2"/>
      <c r="R156" s="2"/>
      <c r="S156" s="42"/>
      <c r="T156" s="42" t="str">
        <f t="shared" ca="1" si="164"/>
        <v>Error</v>
      </c>
      <c r="U156" s="42">
        <f t="shared" ca="1" si="165"/>
        <v>3</v>
      </c>
      <c r="V156" s="41" t="e">
        <f t="shared" ca="1" si="166"/>
        <v>#N/A</v>
      </c>
      <c r="W156" s="42" t="e">
        <f t="shared" si="167"/>
        <v>#N/A</v>
      </c>
      <c r="X156" s="42">
        <f t="shared" ca="1" si="168"/>
        <v>8</v>
      </c>
      <c r="Y156" s="35" t="e">
        <f t="shared" si="169"/>
        <v>#N/A</v>
      </c>
      <c r="Z156" s="1" t="str">
        <f t="shared" si="170"/>
        <v/>
      </c>
      <c r="AA156" s="1" t="e">
        <f t="shared" si="171"/>
        <v>#N/A</v>
      </c>
      <c r="AB156" s="1" t="str">
        <f>IF(S152="A","Admin!B30","Admin!C30")</f>
        <v>Admin!B30</v>
      </c>
      <c r="AC156" s="79">
        <f t="shared" si="174"/>
        <v>-5</v>
      </c>
      <c r="AD156" s="2" t="str">
        <f t="shared" si="172"/>
        <v>S151</v>
      </c>
      <c r="AE156" s="2" t="str">
        <f t="shared" si="173"/>
        <v>AA$150:AA$157</v>
      </c>
    </row>
    <row r="157" spans="2:31" hidden="1" x14ac:dyDescent="0.2">
      <c r="B157" s="37">
        <v>8</v>
      </c>
      <c r="C157" s="68" t="str">
        <f t="shared" ca="1" si="161"/>
        <v/>
      </c>
      <c r="D157" s="68" t="str">
        <f t="shared" si="162"/>
        <v/>
      </c>
      <c r="E157" s="38"/>
      <c r="F157" s="54" t="s">
        <v>98</v>
      </c>
      <c r="G157" s="49"/>
      <c r="H157" s="49"/>
      <c r="I157" s="61" t="str">
        <f t="shared" si="163"/>
        <v/>
      </c>
      <c r="J157" s="62" t="str">
        <f t="shared" si="163"/>
        <v/>
      </c>
      <c r="K157" s="62" t="str">
        <f t="shared" si="163"/>
        <v/>
      </c>
      <c r="L157" s="62" t="str">
        <f t="shared" si="163"/>
        <v/>
      </c>
      <c r="M157" s="62" t="str">
        <f t="shared" si="163"/>
        <v/>
      </c>
      <c r="N157" s="62" t="str">
        <f t="shared" si="163"/>
        <v/>
      </c>
      <c r="O157" s="62" t="str">
        <f t="shared" si="163"/>
        <v/>
      </c>
      <c r="P157" s="63" t="str">
        <f t="shared" si="163"/>
        <v/>
      </c>
      <c r="Q157" s="2"/>
      <c r="R157" s="2"/>
      <c r="S157" s="42"/>
      <c r="T157" s="42" t="str">
        <f t="shared" ca="1" si="164"/>
        <v>Error</v>
      </c>
      <c r="U157" s="42">
        <f t="shared" ca="1" si="165"/>
        <v>0</v>
      </c>
      <c r="V157" s="41" t="e">
        <f t="shared" ca="1" si="166"/>
        <v>#N/A</v>
      </c>
      <c r="W157" s="42" t="e">
        <f t="shared" si="167"/>
        <v>#N/A</v>
      </c>
      <c r="X157" s="42">
        <f t="shared" ca="1" si="168"/>
        <v>8</v>
      </c>
      <c r="Y157" s="35" t="e">
        <f t="shared" si="169"/>
        <v>#N/A</v>
      </c>
      <c r="Z157" s="1" t="str">
        <f t="shared" si="170"/>
        <v/>
      </c>
      <c r="AA157" s="1" t="e">
        <f t="shared" si="171"/>
        <v>#N/A</v>
      </c>
      <c r="AB157" s="1" t="str">
        <f>IF(S152="A","Admin!B31","Admin!C31")</f>
        <v>Admin!B31</v>
      </c>
      <c r="AC157" s="79">
        <f t="shared" si="174"/>
        <v>-6</v>
      </c>
      <c r="AD157" s="2" t="str">
        <f t="shared" si="172"/>
        <v>S151</v>
      </c>
      <c r="AE157" s="2" t="str">
        <f t="shared" si="173"/>
        <v>AA$150:AA$157</v>
      </c>
    </row>
    <row r="158" spans="2:31" ht="12" hidden="1" customHeight="1" x14ac:dyDescent="0.2">
      <c r="B158" s="50"/>
      <c r="C158" s="48"/>
      <c r="D158" s="48"/>
      <c r="E158" s="50"/>
      <c r="F158" s="49" t="s">
        <v>98</v>
      </c>
      <c r="G158" s="49"/>
      <c r="H158" s="49"/>
      <c r="I158" s="51"/>
      <c r="J158" s="51"/>
      <c r="K158" s="51"/>
      <c r="L158" s="51"/>
      <c r="M158" s="51"/>
      <c r="N158" s="51"/>
      <c r="O158" s="51"/>
      <c r="P158" s="51"/>
      <c r="Q158" s="2"/>
      <c r="R158" s="2"/>
      <c r="S158" s="42"/>
      <c r="T158" s="42"/>
      <c r="U158" s="41"/>
      <c r="V158" s="41"/>
      <c r="W158" s="42"/>
      <c r="X158" s="42"/>
      <c r="Y158" s="41"/>
    </row>
    <row r="159" spans="2:31" ht="12" hidden="1" customHeight="1" x14ac:dyDescent="0.2">
      <c r="B159" s="50"/>
      <c r="C159" s="48"/>
      <c r="D159" s="48"/>
      <c r="E159" s="50"/>
      <c r="F159" s="49"/>
      <c r="G159" s="49"/>
      <c r="H159" s="49"/>
      <c r="I159" s="51"/>
      <c r="J159" s="51"/>
      <c r="K159" s="51"/>
      <c r="L159" s="51"/>
      <c r="M159" s="51"/>
      <c r="N159" s="51"/>
      <c r="O159" s="51"/>
      <c r="P159" s="51"/>
      <c r="Q159" s="2"/>
      <c r="R159" s="2"/>
      <c r="S159" s="42"/>
      <c r="T159" s="42"/>
      <c r="U159" s="41"/>
      <c r="V159" s="41"/>
      <c r="W159" s="42"/>
      <c r="X159" s="42"/>
      <c r="Y159" s="41"/>
    </row>
    <row r="160" spans="2:31" s="2" customFormat="1" hidden="1" x14ac:dyDescent="0.2">
      <c r="B160" s="32" t="str">
        <f>S162 &amp; " " &amp; S164 &amp; " string  (" &amp; S$3 &amp;")"</f>
        <v xml:space="preserve">  B string  (Men)</v>
      </c>
      <c r="D160" s="33" t="s">
        <v>71</v>
      </c>
      <c r="E160" s="52"/>
      <c r="F160" s="29" t="s">
        <v>72</v>
      </c>
      <c r="H160" s="47"/>
      <c r="I160" s="29"/>
    </row>
    <row r="161" spans="2:31" hidden="1" x14ac:dyDescent="0.2">
      <c r="B161" s="75" t="s">
        <v>26</v>
      </c>
      <c r="C161" s="76" t="s">
        <v>23</v>
      </c>
      <c r="D161" s="76" t="s">
        <v>70</v>
      </c>
      <c r="E161" s="77" t="s">
        <v>24</v>
      </c>
      <c r="F161" s="78" t="s">
        <v>27</v>
      </c>
      <c r="G161" s="48"/>
      <c r="H161" s="48"/>
      <c r="I161" s="70" t="str">
        <f t="shared" ref="I161:P161" si="175">I$3</f>
        <v>Bromsgrove &amp; Redditch AC</v>
      </c>
      <c r="J161" s="70" t="str">
        <f t="shared" si="175"/>
        <v>Burton AC</v>
      </c>
      <c r="K161" s="70" t="str">
        <f t="shared" si="175"/>
        <v>Kidderminster &amp; Stourport AC</v>
      </c>
      <c r="L161" s="70" t="str">
        <f t="shared" si="175"/>
        <v>Newport Harriers</v>
      </c>
      <c r="M161" s="70" t="str">
        <f t="shared" si="175"/>
        <v>Royal Sutton Coldfield</v>
      </c>
      <c r="N161" s="70" t="str">
        <f t="shared" si="175"/>
        <v>Solihull &amp; Small Heath AC</v>
      </c>
      <c r="O161" s="70" t="str">
        <f t="shared" si="175"/>
        <v>Stratford on Avon AC</v>
      </c>
      <c r="P161" s="70" t="str">
        <f t="shared" si="175"/>
        <v>Team8</v>
      </c>
      <c r="S161" s="40">
        <v>0</v>
      </c>
      <c r="T161" s="41"/>
      <c r="U161" s="42" t="s">
        <v>81</v>
      </c>
      <c r="V161" s="41"/>
      <c r="W161" s="42"/>
      <c r="X161" s="42" t="s">
        <v>82</v>
      </c>
      <c r="Y161" s="41" t="s">
        <v>83</v>
      </c>
      <c r="Z161" s="1" t="s">
        <v>84</v>
      </c>
    </row>
    <row r="162" spans="2:31" hidden="1" x14ac:dyDescent="0.2">
      <c r="B162" s="71">
        <v>1</v>
      </c>
      <c r="C162" s="72" t="str">
        <f t="shared" ref="C162:C169" ca="1" si="176">IF(ISNA(V162),"",V162)</f>
        <v/>
      </c>
      <c r="D162" s="72" t="str">
        <f t="shared" ref="D162:D169" si="177">IF(ISNA(Y162),"",Y162)</f>
        <v/>
      </c>
      <c r="E162" s="73"/>
      <c r="F162" s="74" t="s">
        <v>98</v>
      </c>
      <c r="G162" s="49"/>
      <c r="H162" s="49"/>
      <c r="I162" s="55" t="str">
        <f t="shared" ref="I162:P169" si="178">IF($Z162=I$3,$T162,"")</f>
        <v/>
      </c>
      <c r="J162" s="56" t="str">
        <f t="shared" si="178"/>
        <v/>
      </c>
      <c r="K162" s="56" t="str">
        <f t="shared" si="178"/>
        <v/>
      </c>
      <c r="L162" s="56" t="str">
        <f t="shared" si="178"/>
        <v/>
      </c>
      <c r="M162" s="56" t="str">
        <f t="shared" si="178"/>
        <v/>
      </c>
      <c r="N162" s="56" t="str">
        <f t="shared" si="178"/>
        <v/>
      </c>
      <c r="O162" s="56" t="str">
        <f t="shared" si="178"/>
        <v/>
      </c>
      <c r="P162" s="57" t="str">
        <f t="shared" si="178"/>
        <v/>
      </c>
      <c r="Q162" s="2"/>
      <c r="R162" s="2"/>
      <c r="S162" s="42" t="s">
        <v>75</v>
      </c>
      <c r="T162" s="42" t="str">
        <f t="shared" ref="T162:T169" ca="1" si="179">IF(X162&gt;1,"Error",U162)</f>
        <v>Error</v>
      </c>
      <c r="U162" s="42">
        <f t="shared" ref="U162:U169" ca="1" si="180">IF(AND(E162&lt;&gt;"",LEFT(F162,1)="d"),0,INDIRECT(AB162))</f>
        <v>8</v>
      </c>
      <c r="V162" s="41" t="e">
        <f t="shared" ref="V162:V169" ca="1" si="181">HLOOKUP(E162,INDIRECT($S$4),INDIRECT(AD162),FALSE)</f>
        <v>#N/A</v>
      </c>
      <c r="W162" s="42" t="e">
        <f t="shared" ref="W162:W169" si="182">CONCATENATE("=",AA162)</f>
        <v>#N/A</v>
      </c>
      <c r="X162" s="42">
        <f t="shared" ref="X162:X169" ca="1" si="183">COUNTIF(INDIRECT(AE162),W162)</f>
        <v>8</v>
      </c>
      <c r="Y162" s="35" t="e">
        <f t="shared" ref="Y162:Y169" si="184">VLOOKUP(E162,TeamID,2,FALSE)</f>
        <v>#N/A</v>
      </c>
      <c r="Z162" s="1" t="str">
        <f t="shared" ref="Z162:Z169" si="185">IF(ISNA(Y162),"",Y162)</f>
        <v/>
      </c>
      <c r="AA162" s="1" t="e">
        <f t="shared" ref="AA162:AA169" si="186">HLOOKUP(E162,$I$24:$X$25, 2, FALSE)</f>
        <v>#N/A</v>
      </c>
      <c r="AB162" s="1" t="str">
        <f>IF(S164="A","Admin!B24","Admin!C24")</f>
        <v>Admin!C24</v>
      </c>
      <c r="AC162" s="79">
        <v>1</v>
      </c>
      <c r="AD162" s="2" t="str">
        <f t="shared" ref="AD162:AD169" si="187">"S" &amp; ROW(AB162)+AC162</f>
        <v>S163</v>
      </c>
      <c r="AE162" s="2" t="str">
        <f t="shared" ref="AE162:AE169" si="188">"AA$"&amp;ROW(AD162)+AC162-1&amp;":AA$"&amp;ROW(AD162)+AC162+6</f>
        <v>AA$162:AA$169</v>
      </c>
    </row>
    <row r="163" spans="2:31" hidden="1" x14ac:dyDescent="0.2">
      <c r="B163" s="34">
        <v>2</v>
      </c>
      <c r="C163" s="67" t="str">
        <f t="shared" ca="1" si="176"/>
        <v/>
      </c>
      <c r="D163" s="67" t="str">
        <f t="shared" si="177"/>
        <v/>
      </c>
      <c r="E163" s="36"/>
      <c r="F163" s="53" t="s">
        <v>98</v>
      </c>
      <c r="G163" s="49"/>
      <c r="H163" s="49"/>
      <c r="I163" s="58" t="str">
        <f t="shared" si="178"/>
        <v/>
      </c>
      <c r="J163" s="59" t="str">
        <f t="shared" si="178"/>
        <v/>
      </c>
      <c r="K163" s="59" t="str">
        <f t="shared" si="178"/>
        <v/>
      </c>
      <c r="L163" s="59" t="str">
        <f t="shared" si="178"/>
        <v/>
      </c>
      <c r="M163" s="59" t="str">
        <f t="shared" si="178"/>
        <v/>
      </c>
      <c r="N163" s="59" t="str">
        <f t="shared" si="178"/>
        <v/>
      </c>
      <c r="O163" s="59" t="str">
        <f t="shared" si="178"/>
        <v/>
      </c>
      <c r="P163" s="60" t="str">
        <f t="shared" si="178"/>
        <v/>
      </c>
      <c r="Q163" s="2"/>
      <c r="R163" s="2"/>
      <c r="S163" s="42">
        <f>S161-$S$7</f>
        <v>-32</v>
      </c>
      <c r="T163" s="42" t="str">
        <f t="shared" ca="1" si="179"/>
        <v>Error</v>
      </c>
      <c r="U163" s="42">
        <f t="shared" ca="1" si="180"/>
        <v>6</v>
      </c>
      <c r="V163" s="41" t="e">
        <f t="shared" ca="1" si="181"/>
        <v>#N/A</v>
      </c>
      <c r="W163" s="42" t="e">
        <f t="shared" si="182"/>
        <v>#N/A</v>
      </c>
      <c r="X163" s="42">
        <f t="shared" ca="1" si="183"/>
        <v>8</v>
      </c>
      <c r="Y163" s="35" t="e">
        <f t="shared" si="184"/>
        <v>#N/A</v>
      </c>
      <c r="Z163" s="1" t="str">
        <f t="shared" si="185"/>
        <v/>
      </c>
      <c r="AA163" s="1" t="e">
        <f t="shared" si="186"/>
        <v>#N/A</v>
      </c>
      <c r="AB163" s="1" t="str">
        <f>IF(S164="A","Admin!B25","Admin!C25")</f>
        <v>Admin!C25</v>
      </c>
      <c r="AC163" s="79">
        <f t="shared" ref="AC163:AC169" si="189">AC162-1</f>
        <v>0</v>
      </c>
      <c r="AD163" s="2" t="str">
        <f t="shared" si="187"/>
        <v>S163</v>
      </c>
      <c r="AE163" s="2" t="str">
        <f t="shared" si="188"/>
        <v>AA$162:AA$169</v>
      </c>
    </row>
    <row r="164" spans="2:31" hidden="1" x14ac:dyDescent="0.2">
      <c r="B164" s="34">
        <v>3</v>
      </c>
      <c r="C164" s="67" t="str">
        <f t="shared" ca="1" si="176"/>
        <v/>
      </c>
      <c r="D164" s="67" t="str">
        <f t="shared" si="177"/>
        <v/>
      </c>
      <c r="E164" s="36"/>
      <c r="F164" s="53" t="s">
        <v>98</v>
      </c>
      <c r="G164" s="49"/>
      <c r="H164" s="49"/>
      <c r="I164" s="58" t="str">
        <f t="shared" si="178"/>
        <v/>
      </c>
      <c r="J164" s="59" t="str">
        <f t="shared" si="178"/>
        <v/>
      </c>
      <c r="K164" s="59" t="str">
        <f t="shared" si="178"/>
        <v/>
      </c>
      <c r="L164" s="59" t="str">
        <f t="shared" si="178"/>
        <v/>
      </c>
      <c r="M164" s="59" t="str">
        <f t="shared" si="178"/>
        <v/>
      </c>
      <c r="N164" s="59" t="str">
        <f t="shared" si="178"/>
        <v/>
      </c>
      <c r="O164" s="59" t="str">
        <f t="shared" si="178"/>
        <v/>
      </c>
      <c r="P164" s="60" t="str">
        <f t="shared" si="178"/>
        <v/>
      </c>
      <c r="Q164" s="2"/>
      <c r="R164" s="2"/>
      <c r="S164" s="81" t="s">
        <v>45</v>
      </c>
      <c r="T164" s="42" t="str">
        <f t="shared" ca="1" si="179"/>
        <v>Error</v>
      </c>
      <c r="U164" s="42">
        <f t="shared" ca="1" si="180"/>
        <v>5</v>
      </c>
      <c r="V164" s="41" t="e">
        <f t="shared" ca="1" si="181"/>
        <v>#N/A</v>
      </c>
      <c r="W164" s="42" t="e">
        <f t="shared" si="182"/>
        <v>#N/A</v>
      </c>
      <c r="X164" s="42">
        <f t="shared" ca="1" si="183"/>
        <v>8</v>
      </c>
      <c r="Y164" s="35" t="e">
        <f t="shared" si="184"/>
        <v>#N/A</v>
      </c>
      <c r="Z164" s="1" t="str">
        <f t="shared" si="185"/>
        <v/>
      </c>
      <c r="AA164" s="1" t="e">
        <f t="shared" si="186"/>
        <v>#N/A</v>
      </c>
      <c r="AB164" s="1" t="str">
        <f>IF(S164="A","Admin!B26","Admin!C26")</f>
        <v>Admin!C26</v>
      </c>
      <c r="AC164" s="79">
        <f t="shared" si="189"/>
        <v>-1</v>
      </c>
      <c r="AD164" s="2" t="str">
        <f t="shared" si="187"/>
        <v>S163</v>
      </c>
      <c r="AE164" s="2" t="str">
        <f t="shared" si="188"/>
        <v>AA$162:AA$169</v>
      </c>
    </row>
    <row r="165" spans="2:31" hidden="1" x14ac:dyDescent="0.2">
      <c r="B165" s="34">
        <v>4</v>
      </c>
      <c r="C165" s="67" t="str">
        <f t="shared" ca="1" si="176"/>
        <v/>
      </c>
      <c r="D165" s="67" t="str">
        <f t="shared" si="177"/>
        <v/>
      </c>
      <c r="E165" s="36"/>
      <c r="F165" s="53" t="s">
        <v>98</v>
      </c>
      <c r="G165" s="49"/>
      <c r="H165" s="49"/>
      <c r="I165" s="58" t="str">
        <f t="shared" si="178"/>
        <v/>
      </c>
      <c r="J165" s="59" t="str">
        <f t="shared" si="178"/>
        <v/>
      </c>
      <c r="K165" s="59" t="str">
        <f t="shared" si="178"/>
        <v/>
      </c>
      <c r="L165" s="59" t="str">
        <f t="shared" si="178"/>
        <v/>
      </c>
      <c r="M165" s="59" t="str">
        <f t="shared" si="178"/>
        <v/>
      </c>
      <c r="N165" s="59" t="str">
        <f t="shared" si="178"/>
        <v/>
      </c>
      <c r="O165" s="59" t="str">
        <f t="shared" si="178"/>
        <v/>
      </c>
      <c r="P165" s="60" t="str">
        <f t="shared" si="178"/>
        <v/>
      </c>
      <c r="Q165" s="2"/>
      <c r="R165" s="2"/>
      <c r="S165" s="80" t="s">
        <v>85</v>
      </c>
      <c r="T165" s="42" t="str">
        <f t="shared" ca="1" si="179"/>
        <v>Error</v>
      </c>
      <c r="U165" s="42">
        <f t="shared" ca="1" si="180"/>
        <v>4</v>
      </c>
      <c r="V165" s="41" t="e">
        <f t="shared" ca="1" si="181"/>
        <v>#N/A</v>
      </c>
      <c r="W165" s="42" t="e">
        <f t="shared" si="182"/>
        <v>#N/A</v>
      </c>
      <c r="X165" s="42">
        <f t="shared" ca="1" si="183"/>
        <v>8</v>
      </c>
      <c r="Y165" s="35" t="e">
        <f t="shared" si="184"/>
        <v>#N/A</v>
      </c>
      <c r="Z165" s="1" t="str">
        <f t="shared" si="185"/>
        <v/>
      </c>
      <c r="AA165" s="1" t="e">
        <f t="shared" si="186"/>
        <v>#N/A</v>
      </c>
      <c r="AB165" s="1" t="str">
        <f>IF(S164="A","Admin!B27","Admin!C27")</f>
        <v>Admin!C27</v>
      </c>
      <c r="AC165" s="79">
        <f t="shared" si="189"/>
        <v>-2</v>
      </c>
      <c r="AD165" s="2" t="str">
        <f t="shared" si="187"/>
        <v>S163</v>
      </c>
      <c r="AE165" s="2" t="str">
        <f t="shared" si="188"/>
        <v>AA$162:AA$169</v>
      </c>
    </row>
    <row r="166" spans="2:31" hidden="1" x14ac:dyDescent="0.2">
      <c r="B166" s="34">
        <v>5</v>
      </c>
      <c r="C166" s="67" t="str">
        <f t="shared" ca="1" si="176"/>
        <v/>
      </c>
      <c r="D166" s="67" t="str">
        <f t="shared" si="177"/>
        <v/>
      </c>
      <c r="E166" s="36"/>
      <c r="F166" s="53" t="s">
        <v>98</v>
      </c>
      <c r="G166" s="49"/>
      <c r="H166" s="49"/>
      <c r="I166" s="58" t="str">
        <f t="shared" si="178"/>
        <v/>
      </c>
      <c r="J166" s="59" t="str">
        <f t="shared" si="178"/>
        <v/>
      </c>
      <c r="K166" s="59" t="str">
        <f t="shared" si="178"/>
        <v/>
      </c>
      <c r="L166" s="59" t="str">
        <f t="shared" si="178"/>
        <v/>
      </c>
      <c r="M166" s="59" t="str">
        <f t="shared" si="178"/>
        <v/>
      </c>
      <c r="N166" s="59" t="str">
        <f t="shared" si="178"/>
        <v/>
      </c>
      <c r="O166" s="59" t="str">
        <f t="shared" si="178"/>
        <v/>
      </c>
      <c r="P166" s="60" t="str">
        <f t="shared" si="178"/>
        <v/>
      </c>
      <c r="Q166" s="2"/>
      <c r="R166" s="2"/>
      <c r="S166" s="42"/>
      <c r="T166" s="42" t="str">
        <f t="shared" ca="1" si="179"/>
        <v>Error</v>
      </c>
      <c r="U166" s="42">
        <f t="shared" ca="1" si="180"/>
        <v>3</v>
      </c>
      <c r="V166" s="41" t="e">
        <f t="shared" ca="1" si="181"/>
        <v>#N/A</v>
      </c>
      <c r="W166" s="42" t="e">
        <f t="shared" si="182"/>
        <v>#N/A</v>
      </c>
      <c r="X166" s="42">
        <f t="shared" ca="1" si="183"/>
        <v>8</v>
      </c>
      <c r="Y166" s="35" t="e">
        <f t="shared" si="184"/>
        <v>#N/A</v>
      </c>
      <c r="Z166" s="1" t="str">
        <f t="shared" si="185"/>
        <v/>
      </c>
      <c r="AA166" s="1" t="e">
        <f t="shared" si="186"/>
        <v>#N/A</v>
      </c>
      <c r="AB166" s="1" t="str">
        <f>IF(S164="A","Admin!B28","Admin!C28")</f>
        <v>Admin!C28</v>
      </c>
      <c r="AC166" s="79">
        <f t="shared" si="189"/>
        <v>-3</v>
      </c>
      <c r="AD166" s="2" t="str">
        <f t="shared" si="187"/>
        <v>S163</v>
      </c>
      <c r="AE166" s="2" t="str">
        <f t="shared" si="188"/>
        <v>AA$162:AA$169</v>
      </c>
    </row>
    <row r="167" spans="2:31" hidden="1" x14ac:dyDescent="0.2">
      <c r="B167" s="34">
        <v>6</v>
      </c>
      <c r="C167" s="67" t="str">
        <f t="shared" ca="1" si="176"/>
        <v/>
      </c>
      <c r="D167" s="67" t="str">
        <f t="shared" si="177"/>
        <v/>
      </c>
      <c r="E167" s="36"/>
      <c r="F167" s="53" t="s">
        <v>98</v>
      </c>
      <c r="G167" s="49"/>
      <c r="H167" s="49"/>
      <c r="I167" s="58" t="str">
        <f t="shared" si="178"/>
        <v/>
      </c>
      <c r="J167" s="59" t="str">
        <f t="shared" si="178"/>
        <v/>
      </c>
      <c r="K167" s="59" t="str">
        <f t="shared" si="178"/>
        <v/>
      </c>
      <c r="L167" s="59" t="str">
        <f t="shared" si="178"/>
        <v/>
      </c>
      <c r="M167" s="59" t="str">
        <f t="shared" si="178"/>
        <v/>
      </c>
      <c r="N167" s="59" t="str">
        <f t="shared" si="178"/>
        <v/>
      </c>
      <c r="O167" s="59" t="str">
        <f t="shared" si="178"/>
        <v/>
      </c>
      <c r="P167" s="60" t="str">
        <f t="shared" si="178"/>
        <v/>
      </c>
      <c r="Q167" s="2"/>
      <c r="R167" s="2"/>
      <c r="S167" s="42"/>
      <c r="T167" s="42" t="str">
        <f t="shared" ca="1" si="179"/>
        <v>Error</v>
      </c>
      <c r="U167" s="42">
        <f t="shared" ca="1" si="180"/>
        <v>2</v>
      </c>
      <c r="V167" s="41" t="e">
        <f t="shared" ca="1" si="181"/>
        <v>#N/A</v>
      </c>
      <c r="W167" s="42" t="e">
        <f t="shared" si="182"/>
        <v>#N/A</v>
      </c>
      <c r="X167" s="42">
        <f t="shared" ca="1" si="183"/>
        <v>8</v>
      </c>
      <c r="Y167" s="35" t="e">
        <f t="shared" si="184"/>
        <v>#N/A</v>
      </c>
      <c r="Z167" s="1" t="str">
        <f t="shared" si="185"/>
        <v/>
      </c>
      <c r="AA167" s="1" t="e">
        <f t="shared" si="186"/>
        <v>#N/A</v>
      </c>
      <c r="AB167" s="1" t="str">
        <f>IF(S164="A","Admin!B29","Admin!C29")</f>
        <v>Admin!C29</v>
      </c>
      <c r="AC167" s="79">
        <f t="shared" si="189"/>
        <v>-4</v>
      </c>
      <c r="AD167" s="2" t="str">
        <f t="shared" si="187"/>
        <v>S163</v>
      </c>
      <c r="AE167" s="2" t="str">
        <f t="shared" si="188"/>
        <v>AA$162:AA$169</v>
      </c>
    </row>
    <row r="168" spans="2:31" hidden="1" x14ac:dyDescent="0.2">
      <c r="B168" s="34">
        <v>7</v>
      </c>
      <c r="C168" s="67" t="str">
        <f t="shared" ca="1" si="176"/>
        <v/>
      </c>
      <c r="D168" s="67" t="str">
        <f t="shared" si="177"/>
        <v/>
      </c>
      <c r="E168" s="36"/>
      <c r="F168" s="53" t="s">
        <v>98</v>
      </c>
      <c r="G168" s="49"/>
      <c r="H168" s="49"/>
      <c r="I168" s="58" t="str">
        <f t="shared" si="178"/>
        <v/>
      </c>
      <c r="J168" s="59" t="str">
        <f t="shared" si="178"/>
        <v/>
      </c>
      <c r="K168" s="59" t="str">
        <f t="shared" si="178"/>
        <v/>
      </c>
      <c r="L168" s="59" t="str">
        <f t="shared" si="178"/>
        <v/>
      </c>
      <c r="M168" s="59" t="str">
        <f t="shared" si="178"/>
        <v/>
      </c>
      <c r="N168" s="59" t="str">
        <f t="shared" si="178"/>
        <v/>
      </c>
      <c r="O168" s="59" t="str">
        <f t="shared" si="178"/>
        <v/>
      </c>
      <c r="P168" s="60" t="str">
        <f t="shared" si="178"/>
        <v/>
      </c>
      <c r="Q168" s="2"/>
      <c r="R168" s="2"/>
      <c r="S168" s="42"/>
      <c r="T168" s="42" t="str">
        <f t="shared" ca="1" si="179"/>
        <v>Error</v>
      </c>
      <c r="U168" s="42">
        <f t="shared" ca="1" si="180"/>
        <v>1</v>
      </c>
      <c r="V168" s="41" t="e">
        <f t="shared" ca="1" si="181"/>
        <v>#N/A</v>
      </c>
      <c r="W168" s="42" t="e">
        <f t="shared" si="182"/>
        <v>#N/A</v>
      </c>
      <c r="X168" s="42">
        <f t="shared" ca="1" si="183"/>
        <v>8</v>
      </c>
      <c r="Y168" s="35" t="e">
        <f t="shared" si="184"/>
        <v>#N/A</v>
      </c>
      <c r="Z168" s="1" t="str">
        <f t="shared" si="185"/>
        <v/>
      </c>
      <c r="AA168" s="1" t="e">
        <f t="shared" si="186"/>
        <v>#N/A</v>
      </c>
      <c r="AB168" s="1" t="str">
        <f>IF(S164="A","Admin!B30","Admin!C30")</f>
        <v>Admin!C30</v>
      </c>
      <c r="AC168" s="79">
        <f t="shared" si="189"/>
        <v>-5</v>
      </c>
      <c r="AD168" s="2" t="str">
        <f t="shared" si="187"/>
        <v>S163</v>
      </c>
      <c r="AE168" s="2" t="str">
        <f t="shared" si="188"/>
        <v>AA$162:AA$169</v>
      </c>
    </row>
    <row r="169" spans="2:31" hidden="1" x14ac:dyDescent="0.2">
      <c r="B169" s="37">
        <v>8</v>
      </c>
      <c r="C169" s="68" t="str">
        <f t="shared" ca="1" si="176"/>
        <v/>
      </c>
      <c r="D169" s="68" t="str">
        <f t="shared" si="177"/>
        <v/>
      </c>
      <c r="E169" s="38"/>
      <c r="F169" s="54" t="s">
        <v>98</v>
      </c>
      <c r="G169" s="49"/>
      <c r="H169" s="49"/>
      <c r="I169" s="61" t="str">
        <f t="shared" si="178"/>
        <v/>
      </c>
      <c r="J169" s="62" t="str">
        <f t="shared" si="178"/>
        <v/>
      </c>
      <c r="K169" s="62" t="str">
        <f t="shared" si="178"/>
        <v/>
      </c>
      <c r="L169" s="62" t="str">
        <f t="shared" si="178"/>
        <v/>
      </c>
      <c r="M169" s="62" t="str">
        <f t="shared" si="178"/>
        <v/>
      </c>
      <c r="N169" s="62" t="str">
        <f t="shared" si="178"/>
        <v/>
      </c>
      <c r="O169" s="62" t="str">
        <f t="shared" si="178"/>
        <v/>
      </c>
      <c r="P169" s="63" t="str">
        <f t="shared" si="178"/>
        <v/>
      </c>
      <c r="Q169" s="2"/>
      <c r="R169" s="2"/>
      <c r="S169" s="42"/>
      <c r="T169" s="42" t="str">
        <f t="shared" ca="1" si="179"/>
        <v>Error</v>
      </c>
      <c r="U169" s="42">
        <f t="shared" ca="1" si="180"/>
        <v>0</v>
      </c>
      <c r="V169" s="41" t="e">
        <f t="shared" ca="1" si="181"/>
        <v>#N/A</v>
      </c>
      <c r="W169" s="42" t="e">
        <f t="shared" si="182"/>
        <v>#N/A</v>
      </c>
      <c r="X169" s="42">
        <f t="shared" ca="1" si="183"/>
        <v>8</v>
      </c>
      <c r="Y169" s="35" t="e">
        <f t="shared" si="184"/>
        <v>#N/A</v>
      </c>
      <c r="Z169" s="1" t="str">
        <f t="shared" si="185"/>
        <v/>
      </c>
      <c r="AA169" s="1" t="e">
        <f t="shared" si="186"/>
        <v>#N/A</v>
      </c>
      <c r="AB169" s="1" t="str">
        <f>IF(S164="A","Admin!B31","Admin!C31")</f>
        <v>Admin!C31</v>
      </c>
      <c r="AC169" s="79">
        <f t="shared" si="189"/>
        <v>-6</v>
      </c>
      <c r="AD169" s="2" t="str">
        <f t="shared" si="187"/>
        <v>S163</v>
      </c>
      <c r="AE169" s="2" t="str">
        <f t="shared" si="188"/>
        <v>AA$162:AA$169</v>
      </c>
    </row>
    <row r="170" spans="2:31" hidden="1" x14ac:dyDescent="0.2"/>
    <row r="171" spans="2:31" hidden="1" x14ac:dyDescent="0.2"/>
    <row r="172" spans="2:31" s="2" customFormat="1" hidden="1" x14ac:dyDescent="0.2">
      <c r="B172" s="32" t="str">
        <f>S174 &amp; " " &amp; S176 &amp; " string  (" &amp; S$3 &amp;")"</f>
        <v xml:space="preserve">  A string  (Men)</v>
      </c>
      <c r="D172" s="33" t="s">
        <v>71</v>
      </c>
      <c r="E172" s="52"/>
      <c r="F172" s="29" t="s">
        <v>72</v>
      </c>
      <c r="H172" s="47"/>
      <c r="I172" s="29"/>
    </row>
    <row r="173" spans="2:31" hidden="1" x14ac:dyDescent="0.2">
      <c r="B173" s="75" t="s">
        <v>26</v>
      </c>
      <c r="C173" s="76" t="s">
        <v>23</v>
      </c>
      <c r="D173" s="76" t="s">
        <v>70</v>
      </c>
      <c r="E173" s="77" t="s">
        <v>24</v>
      </c>
      <c r="F173" s="78" t="s">
        <v>27</v>
      </c>
      <c r="G173" s="48"/>
      <c r="H173" s="48"/>
      <c r="I173" s="70" t="str">
        <f t="shared" ref="I173:P173" si="190">I$3</f>
        <v>Bromsgrove &amp; Redditch AC</v>
      </c>
      <c r="J173" s="70" t="str">
        <f t="shared" si="190"/>
        <v>Burton AC</v>
      </c>
      <c r="K173" s="70" t="str">
        <f t="shared" si="190"/>
        <v>Kidderminster &amp; Stourport AC</v>
      </c>
      <c r="L173" s="70" t="str">
        <f t="shared" si="190"/>
        <v>Newport Harriers</v>
      </c>
      <c r="M173" s="70" t="str">
        <f t="shared" si="190"/>
        <v>Royal Sutton Coldfield</v>
      </c>
      <c r="N173" s="70" t="str">
        <f t="shared" si="190"/>
        <v>Solihull &amp; Small Heath AC</v>
      </c>
      <c r="O173" s="70" t="str">
        <f t="shared" si="190"/>
        <v>Stratford on Avon AC</v>
      </c>
      <c r="P173" s="70" t="str">
        <f t="shared" si="190"/>
        <v>Team8</v>
      </c>
      <c r="S173" s="40">
        <v>0</v>
      </c>
      <c r="T173" s="41"/>
      <c r="U173" s="42" t="s">
        <v>81</v>
      </c>
      <c r="V173" s="41"/>
      <c r="W173" s="42"/>
      <c r="X173" s="42" t="s">
        <v>82</v>
      </c>
      <c r="Y173" s="41" t="s">
        <v>83</v>
      </c>
      <c r="Z173" s="1" t="s">
        <v>84</v>
      </c>
    </row>
    <row r="174" spans="2:31" hidden="1" x14ac:dyDescent="0.2">
      <c r="B174" s="71">
        <v>1</v>
      </c>
      <c r="C174" s="72" t="str">
        <f t="shared" ref="C174:C181" ca="1" si="191">IF(ISNA(V174),"",V174)</f>
        <v/>
      </c>
      <c r="D174" s="72" t="str">
        <f t="shared" ref="D174:D181" si="192">IF(ISNA(Y174),"",Y174)</f>
        <v/>
      </c>
      <c r="E174" s="73"/>
      <c r="F174" s="74" t="s">
        <v>98</v>
      </c>
      <c r="G174" s="49"/>
      <c r="H174" s="49"/>
      <c r="I174" s="55" t="str">
        <f t="shared" ref="I174:P181" si="193">IF($Z174=I$3,$T174,"")</f>
        <v/>
      </c>
      <c r="J174" s="56" t="str">
        <f t="shared" si="193"/>
        <v/>
      </c>
      <c r="K174" s="56" t="str">
        <f t="shared" si="193"/>
        <v/>
      </c>
      <c r="L174" s="56" t="str">
        <f t="shared" si="193"/>
        <v/>
      </c>
      <c r="M174" s="56" t="str">
        <f t="shared" si="193"/>
        <v/>
      </c>
      <c r="N174" s="56" t="str">
        <f t="shared" si="193"/>
        <v/>
      </c>
      <c r="O174" s="56" t="str">
        <f t="shared" si="193"/>
        <v/>
      </c>
      <c r="P174" s="57" t="str">
        <f t="shared" si="193"/>
        <v/>
      </c>
      <c r="Q174" s="2"/>
      <c r="R174" s="2"/>
      <c r="S174" s="42" t="s">
        <v>75</v>
      </c>
      <c r="T174" s="42" t="str">
        <f t="shared" ref="T174:T181" ca="1" si="194">IF(X174&gt;1,"Error",U174)</f>
        <v>Error</v>
      </c>
      <c r="U174" s="42">
        <f t="shared" ref="U174:U181" ca="1" si="195">IF(AND(E174&lt;&gt;"",LEFT(F174,1)="d"),0,INDIRECT(AB174))</f>
        <v>10</v>
      </c>
      <c r="V174" s="41" t="e">
        <f t="shared" ref="V174:V181" ca="1" si="196">HLOOKUP(E174,INDIRECT($S$4),INDIRECT(AD174),FALSE)</f>
        <v>#N/A</v>
      </c>
      <c r="W174" s="42" t="e">
        <f t="shared" ref="W174:W181" si="197">CONCATENATE("=",AA174)</f>
        <v>#N/A</v>
      </c>
      <c r="X174" s="42">
        <f t="shared" ref="X174:X181" ca="1" si="198">COUNTIF(INDIRECT(AE174),W174)</f>
        <v>8</v>
      </c>
      <c r="Y174" s="35" t="e">
        <f t="shared" ref="Y174:Y181" si="199">VLOOKUP(E174,TeamID,2,FALSE)</f>
        <v>#N/A</v>
      </c>
      <c r="Z174" s="1" t="str">
        <f t="shared" ref="Z174:Z181" si="200">IF(ISNA(Y174),"",Y174)</f>
        <v/>
      </c>
      <c r="AA174" s="1" t="e">
        <f t="shared" ref="AA174:AA181" si="201">HLOOKUP(E174,$I$24:$X$25, 2, FALSE)</f>
        <v>#N/A</v>
      </c>
      <c r="AB174" s="1" t="str">
        <f>IF(S176="A","Admin!B24","Admin!C24")</f>
        <v>Admin!B24</v>
      </c>
      <c r="AC174" s="79">
        <v>1</v>
      </c>
      <c r="AD174" s="2" t="str">
        <f t="shared" ref="AD174:AD181" si="202">"S" &amp; ROW(AB174)+AC174</f>
        <v>S175</v>
      </c>
      <c r="AE174" s="2" t="str">
        <f t="shared" ref="AE174:AE181" si="203">"AA$"&amp;ROW(AD174)+AC174-1&amp;":AA$"&amp;ROW(AD174)+AC174+6</f>
        <v>AA$174:AA$181</v>
      </c>
    </row>
    <row r="175" spans="2:31" hidden="1" x14ac:dyDescent="0.2">
      <c r="B175" s="34">
        <v>2</v>
      </c>
      <c r="C175" s="67" t="str">
        <f t="shared" ca="1" si="191"/>
        <v/>
      </c>
      <c r="D175" s="67" t="str">
        <f t="shared" si="192"/>
        <v/>
      </c>
      <c r="E175" s="36"/>
      <c r="F175" s="53" t="s">
        <v>98</v>
      </c>
      <c r="G175" s="49"/>
      <c r="H175" s="49"/>
      <c r="I175" s="58" t="str">
        <f t="shared" si="193"/>
        <v/>
      </c>
      <c r="J175" s="59" t="str">
        <f t="shared" si="193"/>
        <v/>
      </c>
      <c r="K175" s="59" t="str">
        <f t="shared" si="193"/>
        <v/>
      </c>
      <c r="L175" s="59" t="str">
        <f t="shared" si="193"/>
        <v/>
      </c>
      <c r="M175" s="59" t="str">
        <f t="shared" si="193"/>
        <v/>
      </c>
      <c r="N175" s="59" t="str">
        <f t="shared" si="193"/>
        <v/>
      </c>
      <c r="O175" s="59" t="str">
        <f t="shared" si="193"/>
        <v/>
      </c>
      <c r="P175" s="60" t="str">
        <f t="shared" si="193"/>
        <v/>
      </c>
      <c r="Q175" s="2"/>
      <c r="R175" s="2"/>
      <c r="S175" s="42">
        <f>S173-$S$7</f>
        <v>-32</v>
      </c>
      <c r="T175" s="42" t="str">
        <f t="shared" ca="1" si="194"/>
        <v>Error</v>
      </c>
      <c r="U175" s="42">
        <f t="shared" ca="1" si="195"/>
        <v>8</v>
      </c>
      <c r="V175" s="41" t="e">
        <f t="shared" ca="1" si="196"/>
        <v>#N/A</v>
      </c>
      <c r="W175" s="42" t="e">
        <f t="shared" si="197"/>
        <v>#N/A</v>
      </c>
      <c r="X175" s="42">
        <f t="shared" ca="1" si="198"/>
        <v>8</v>
      </c>
      <c r="Y175" s="35" t="e">
        <f t="shared" si="199"/>
        <v>#N/A</v>
      </c>
      <c r="Z175" s="1" t="str">
        <f t="shared" si="200"/>
        <v/>
      </c>
      <c r="AA175" s="1" t="e">
        <f t="shared" si="201"/>
        <v>#N/A</v>
      </c>
      <c r="AB175" s="1" t="str">
        <f>IF(S176="A","Admin!B25","Admin!C25")</f>
        <v>Admin!B25</v>
      </c>
      <c r="AC175" s="79">
        <f t="shared" ref="AC175:AC181" si="204">AC174-1</f>
        <v>0</v>
      </c>
      <c r="AD175" s="2" t="str">
        <f t="shared" si="202"/>
        <v>S175</v>
      </c>
      <c r="AE175" s="2" t="str">
        <f t="shared" si="203"/>
        <v>AA$174:AA$181</v>
      </c>
    </row>
    <row r="176" spans="2:31" hidden="1" x14ac:dyDescent="0.2">
      <c r="B176" s="34">
        <v>3</v>
      </c>
      <c r="C176" s="67" t="str">
        <f t="shared" ca="1" si="191"/>
        <v/>
      </c>
      <c r="D176" s="67" t="str">
        <f t="shared" si="192"/>
        <v/>
      </c>
      <c r="E176" s="36"/>
      <c r="F176" s="53" t="s">
        <v>98</v>
      </c>
      <c r="G176" s="49"/>
      <c r="H176" s="49"/>
      <c r="I176" s="58" t="str">
        <f t="shared" si="193"/>
        <v/>
      </c>
      <c r="J176" s="59" t="str">
        <f t="shared" si="193"/>
        <v/>
      </c>
      <c r="K176" s="59" t="str">
        <f t="shared" si="193"/>
        <v/>
      </c>
      <c r="L176" s="59" t="str">
        <f t="shared" si="193"/>
        <v/>
      </c>
      <c r="M176" s="59" t="str">
        <f t="shared" si="193"/>
        <v/>
      </c>
      <c r="N176" s="59" t="str">
        <f t="shared" si="193"/>
        <v/>
      </c>
      <c r="O176" s="59" t="str">
        <f t="shared" si="193"/>
        <v/>
      </c>
      <c r="P176" s="60" t="str">
        <f t="shared" si="193"/>
        <v/>
      </c>
      <c r="Q176" s="2"/>
      <c r="R176" s="2"/>
      <c r="S176" s="81" t="s">
        <v>44</v>
      </c>
      <c r="T176" s="42" t="str">
        <f t="shared" ca="1" si="194"/>
        <v>Error</v>
      </c>
      <c r="U176" s="42">
        <f t="shared" ca="1" si="195"/>
        <v>7</v>
      </c>
      <c r="V176" s="41" t="e">
        <f t="shared" ca="1" si="196"/>
        <v>#N/A</v>
      </c>
      <c r="W176" s="42" t="e">
        <f t="shared" si="197"/>
        <v>#N/A</v>
      </c>
      <c r="X176" s="42">
        <f t="shared" ca="1" si="198"/>
        <v>8</v>
      </c>
      <c r="Y176" s="35" t="e">
        <f t="shared" si="199"/>
        <v>#N/A</v>
      </c>
      <c r="Z176" s="1" t="str">
        <f t="shared" si="200"/>
        <v/>
      </c>
      <c r="AA176" s="1" t="e">
        <f t="shared" si="201"/>
        <v>#N/A</v>
      </c>
      <c r="AB176" s="1" t="str">
        <f>IF(S176="A","Admin!B26","Admin!C26")</f>
        <v>Admin!B26</v>
      </c>
      <c r="AC176" s="79">
        <f t="shared" si="204"/>
        <v>-1</v>
      </c>
      <c r="AD176" s="2" t="str">
        <f t="shared" si="202"/>
        <v>S175</v>
      </c>
      <c r="AE176" s="2" t="str">
        <f t="shared" si="203"/>
        <v>AA$174:AA$181</v>
      </c>
    </row>
    <row r="177" spans="2:31" hidden="1" x14ac:dyDescent="0.2">
      <c r="B177" s="34">
        <v>4</v>
      </c>
      <c r="C177" s="67" t="str">
        <f t="shared" ca="1" si="191"/>
        <v/>
      </c>
      <c r="D177" s="67" t="str">
        <f t="shared" si="192"/>
        <v/>
      </c>
      <c r="E177" s="36"/>
      <c r="F177" s="53" t="s">
        <v>98</v>
      </c>
      <c r="G177" s="49"/>
      <c r="H177" s="49"/>
      <c r="I177" s="58" t="str">
        <f t="shared" si="193"/>
        <v/>
      </c>
      <c r="J177" s="59" t="str">
        <f t="shared" si="193"/>
        <v/>
      </c>
      <c r="K177" s="59" t="str">
        <f t="shared" si="193"/>
        <v/>
      </c>
      <c r="L177" s="59" t="str">
        <f t="shared" si="193"/>
        <v/>
      </c>
      <c r="M177" s="59" t="str">
        <f t="shared" si="193"/>
        <v/>
      </c>
      <c r="N177" s="59" t="str">
        <f t="shared" si="193"/>
        <v/>
      </c>
      <c r="O177" s="59" t="str">
        <f t="shared" si="193"/>
        <v/>
      </c>
      <c r="P177" s="60" t="str">
        <f t="shared" si="193"/>
        <v/>
      </c>
      <c r="Q177" s="2"/>
      <c r="R177" s="2"/>
      <c r="S177" s="80" t="s">
        <v>85</v>
      </c>
      <c r="T177" s="42" t="str">
        <f t="shared" ca="1" si="194"/>
        <v>Error</v>
      </c>
      <c r="U177" s="42">
        <f t="shared" ca="1" si="195"/>
        <v>6</v>
      </c>
      <c r="V177" s="41" t="e">
        <f t="shared" ca="1" si="196"/>
        <v>#N/A</v>
      </c>
      <c r="W177" s="42" t="e">
        <f t="shared" si="197"/>
        <v>#N/A</v>
      </c>
      <c r="X177" s="42">
        <f t="shared" ca="1" si="198"/>
        <v>8</v>
      </c>
      <c r="Y177" s="35" t="e">
        <f t="shared" si="199"/>
        <v>#N/A</v>
      </c>
      <c r="Z177" s="1" t="str">
        <f t="shared" si="200"/>
        <v/>
      </c>
      <c r="AA177" s="1" t="e">
        <f t="shared" si="201"/>
        <v>#N/A</v>
      </c>
      <c r="AB177" s="1" t="str">
        <f>IF(S176="A","Admin!B27","Admin!C27")</f>
        <v>Admin!B27</v>
      </c>
      <c r="AC177" s="79">
        <f t="shared" si="204"/>
        <v>-2</v>
      </c>
      <c r="AD177" s="2" t="str">
        <f t="shared" si="202"/>
        <v>S175</v>
      </c>
      <c r="AE177" s="2" t="str">
        <f t="shared" si="203"/>
        <v>AA$174:AA$181</v>
      </c>
    </row>
    <row r="178" spans="2:31" hidden="1" x14ac:dyDescent="0.2">
      <c r="B178" s="34">
        <v>5</v>
      </c>
      <c r="C178" s="67" t="str">
        <f t="shared" ca="1" si="191"/>
        <v/>
      </c>
      <c r="D178" s="67" t="str">
        <f t="shared" si="192"/>
        <v/>
      </c>
      <c r="E178" s="36"/>
      <c r="F178" s="53" t="s">
        <v>98</v>
      </c>
      <c r="G178" s="49"/>
      <c r="H178" s="49"/>
      <c r="I178" s="58" t="str">
        <f t="shared" si="193"/>
        <v/>
      </c>
      <c r="J178" s="59" t="str">
        <f t="shared" si="193"/>
        <v/>
      </c>
      <c r="K178" s="59" t="str">
        <f t="shared" si="193"/>
        <v/>
      </c>
      <c r="L178" s="59" t="str">
        <f t="shared" si="193"/>
        <v/>
      </c>
      <c r="M178" s="59" t="str">
        <f t="shared" si="193"/>
        <v/>
      </c>
      <c r="N178" s="59" t="str">
        <f t="shared" si="193"/>
        <v/>
      </c>
      <c r="O178" s="59" t="str">
        <f t="shared" si="193"/>
        <v/>
      </c>
      <c r="P178" s="60" t="str">
        <f t="shared" si="193"/>
        <v/>
      </c>
      <c r="Q178" s="2"/>
      <c r="R178" s="2"/>
      <c r="S178" s="42"/>
      <c r="T178" s="42" t="str">
        <f t="shared" ca="1" si="194"/>
        <v>Error</v>
      </c>
      <c r="U178" s="42">
        <f t="shared" ca="1" si="195"/>
        <v>5</v>
      </c>
      <c r="V178" s="41" t="e">
        <f t="shared" ca="1" si="196"/>
        <v>#N/A</v>
      </c>
      <c r="W178" s="42" t="e">
        <f t="shared" si="197"/>
        <v>#N/A</v>
      </c>
      <c r="X178" s="42">
        <f t="shared" ca="1" si="198"/>
        <v>8</v>
      </c>
      <c r="Y178" s="35" t="e">
        <f t="shared" si="199"/>
        <v>#N/A</v>
      </c>
      <c r="Z178" s="1" t="str">
        <f t="shared" si="200"/>
        <v/>
      </c>
      <c r="AA178" s="1" t="e">
        <f t="shared" si="201"/>
        <v>#N/A</v>
      </c>
      <c r="AB178" s="1" t="str">
        <f>IF(S176="A","Admin!B28","Admin!C28")</f>
        <v>Admin!B28</v>
      </c>
      <c r="AC178" s="79">
        <f t="shared" si="204"/>
        <v>-3</v>
      </c>
      <c r="AD178" s="2" t="str">
        <f t="shared" si="202"/>
        <v>S175</v>
      </c>
      <c r="AE178" s="2" t="str">
        <f t="shared" si="203"/>
        <v>AA$174:AA$181</v>
      </c>
    </row>
    <row r="179" spans="2:31" hidden="1" x14ac:dyDescent="0.2">
      <c r="B179" s="34">
        <v>6</v>
      </c>
      <c r="C179" s="67" t="str">
        <f t="shared" ca="1" si="191"/>
        <v/>
      </c>
      <c r="D179" s="67" t="str">
        <f t="shared" si="192"/>
        <v/>
      </c>
      <c r="E179" s="36"/>
      <c r="F179" s="53" t="s">
        <v>98</v>
      </c>
      <c r="G179" s="49"/>
      <c r="H179" s="49"/>
      <c r="I179" s="58" t="str">
        <f t="shared" si="193"/>
        <v/>
      </c>
      <c r="J179" s="59" t="str">
        <f t="shared" si="193"/>
        <v/>
      </c>
      <c r="K179" s="59" t="str">
        <f t="shared" si="193"/>
        <v/>
      </c>
      <c r="L179" s="59" t="str">
        <f t="shared" si="193"/>
        <v/>
      </c>
      <c r="M179" s="59" t="str">
        <f t="shared" si="193"/>
        <v/>
      </c>
      <c r="N179" s="59" t="str">
        <f t="shared" si="193"/>
        <v/>
      </c>
      <c r="O179" s="59" t="str">
        <f t="shared" si="193"/>
        <v/>
      </c>
      <c r="P179" s="60" t="str">
        <f t="shared" si="193"/>
        <v/>
      </c>
      <c r="Q179" s="2"/>
      <c r="R179" s="2"/>
      <c r="S179" s="42"/>
      <c r="T179" s="42" t="str">
        <f t="shared" ca="1" si="194"/>
        <v>Error</v>
      </c>
      <c r="U179" s="42">
        <f t="shared" ca="1" si="195"/>
        <v>4</v>
      </c>
      <c r="V179" s="41" t="e">
        <f t="shared" ca="1" si="196"/>
        <v>#N/A</v>
      </c>
      <c r="W179" s="42" t="e">
        <f t="shared" si="197"/>
        <v>#N/A</v>
      </c>
      <c r="X179" s="42">
        <f t="shared" ca="1" si="198"/>
        <v>8</v>
      </c>
      <c r="Y179" s="35" t="e">
        <f t="shared" si="199"/>
        <v>#N/A</v>
      </c>
      <c r="Z179" s="1" t="str">
        <f t="shared" si="200"/>
        <v/>
      </c>
      <c r="AA179" s="1" t="e">
        <f t="shared" si="201"/>
        <v>#N/A</v>
      </c>
      <c r="AB179" s="1" t="str">
        <f>IF(S176="A","Admin!B29","Admin!C29")</f>
        <v>Admin!B29</v>
      </c>
      <c r="AC179" s="79">
        <f t="shared" si="204"/>
        <v>-4</v>
      </c>
      <c r="AD179" s="2" t="str">
        <f t="shared" si="202"/>
        <v>S175</v>
      </c>
      <c r="AE179" s="2" t="str">
        <f t="shared" si="203"/>
        <v>AA$174:AA$181</v>
      </c>
    </row>
    <row r="180" spans="2:31" hidden="1" x14ac:dyDescent="0.2">
      <c r="B180" s="34">
        <v>7</v>
      </c>
      <c r="C180" s="67" t="str">
        <f t="shared" ca="1" si="191"/>
        <v/>
      </c>
      <c r="D180" s="67" t="str">
        <f t="shared" si="192"/>
        <v/>
      </c>
      <c r="E180" s="36"/>
      <c r="F180" s="53" t="s">
        <v>98</v>
      </c>
      <c r="G180" s="49"/>
      <c r="H180" s="49"/>
      <c r="I180" s="58" t="str">
        <f t="shared" si="193"/>
        <v/>
      </c>
      <c r="J180" s="59" t="str">
        <f t="shared" si="193"/>
        <v/>
      </c>
      <c r="K180" s="59" t="str">
        <f t="shared" si="193"/>
        <v/>
      </c>
      <c r="L180" s="59" t="str">
        <f t="shared" si="193"/>
        <v/>
      </c>
      <c r="M180" s="59" t="str">
        <f t="shared" si="193"/>
        <v/>
      </c>
      <c r="N180" s="59" t="str">
        <f t="shared" si="193"/>
        <v/>
      </c>
      <c r="O180" s="59" t="str">
        <f t="shared" si="193"/>
        <v/>
      </c>
      <c r="P180" s="60" t="str">
        <f t="shared" si="193"/>
        <v/>
      </c>
      <c r="Q180" s="2"/>
      <c r="R180" s="2"/>
      <c r="S180" s="42"/>
      <c r="T180" s="42" t="str">
        <f t="shared" ca="1" si="194"/>
        <v>Error</v>
      </c>
      <c r="U180" s="42">
        <f t="shared" ca="1" si="195"/>
        <v>3</v>
      </c>
      <c r="V180" s="41" t="e">
        <f t="shared" ca="1" si="196"/>
        <v>#N/A</v>
      </c>
      <c r="W180" s="42" t="e">
        <f t="shared" si="197"/>
        <v>#N/A</v>
      </c>
      <c r="X180" s="42">
        <f t="shared" ca="1" si="198"/>
        <v>8</v>
      </c>
      <c r="Y180" s="35" t="e">
        <f t="shared" si="199"/>
        <v>#N/A</v>
      </c>
      <c r="Z180" s="1" t="str">
        <f t="shared" si="200"/>
        <v/>
      </c>
      <c r="AA180" s="1" t="e">
        <f t="shared" si="201"/>
        <v>#N/A</v>
      </c>
      <c r="AB180" s="1" t="str">
        <f>IF(S176="A","Admin!B30","Admin!C30")</f>
        <v>Admin!B30</v>
      </c>
      <c r="AC180" s="79">
        <f t="shared" si="204"/>
        <v>-5</v>
      </c>
      <c r="AD180" s="2" t="str">
        <f t="shared" si="202"/>
        <v>S175</v>
      </c>
      <c r="AE180" s="2" t="str">
        <f t="shared" si="203"/>
        <v>AA$174:AA$181</v>
      </c>
    </row>
    <row r="181" spans="2:31" hidden="1" x14ac:dyDescent="0.2">
      <c r="B181" s="37">
        <v>8</v>
      </c>
      <c r="C181" s="68" t="str">
        <f t="shared" ca="1" si="191"/>
        <v/>
      </c>
      <c r="D181" s="68" t="str">
        <f t="shared" si="192"/>
        <v/>
      </c>
      <c r="E181" s="38"/>
      <c r="F181" s="54" t="s">
        <v>98</v>
      </c>
      <c r="G181" s="49"/>
      <c r="H181" s="49"/>
      <c r="I181" s="61" t="str">
        <f t="shared" si="193"/>
        <v/>
      </c>
      <c r="J181" s="62" t="str">
        <f t="shared" si="193"/>
        <v/>
      </c>
      <c r="K181" s="62" t="str">
        <f t="shared" si="193"/>
        <v/>
      </c>
      <c r="L181" s="62" t="str">
        <f t="shared" si="193"/>
        <v/>
      </c>
      <c r="M181" s="62" t="str">
        <f t="shared" si="193"/>
        <v/>
      </c>
      <c r="N181" s="62" t="str">
        <f t="shared" si="193"/>
        <v/>
      </c>
      <c r="O181" s="62" t="str">
        <f t="shared" si="193"/>
        <v/>
      </c>
      <c r="P181" s="63" t="str">
        <f t="shared" si="193"/>
        <v/>
      </c>
      <c r="Q181" s="2"/>
      <c r="R181" s="2"/>
      <c r="S181" s="42"/>
      <c r="T181" s="42" t="str">
        <f t="shared" ca="1" si="194"/>
        <v>Error</v>
      </c>
      <c r="U181" s="42">
        <f t="shared" ca="1" si="195"/>
        <v>0</v>
      </c>
      <c r="V181" s="41" t="e">
        <f t="shared" ca="1" si="196"/>
        <v>#N/A</v>
      </c>
      <c r="W181" s="42" t="e">
        <f t="shared" si="197"/>
        <v>#N/A</v>
      </c>
      <c r="X181" s="42">
        <f t="shared" ca="1" si="198"/>
        <v>8</v>
      </c>
      <c r="Y181" s="35" t="e">
        <f t="shared" si="199"/>
        <v>#N/A</v>
      </c>
      <c r="Z181" s="1" t="str">
        <f t="shared" si="200"/>
        <v/>
      </c>
      <c r="AA181" s="1" t="e">
        <f t="shared" si="201"/>
        <v>#N/A</v>
      </c>
      <c r="AB181" s="1" t="str">
        <f>IF(S176="A","Admin!B31","Admin!C31")</f>
        <v>Admin!B31</v>
      </c>
      <c r="AC181" s="79">
        <f t="shared" si="204"/>
        <v>-6</v>
      </c>
      <c r="AD181" s="2" t="str">
        <f t="shared" si="202"/>
        <v>S175</v>
      </c>
      <c r="AE181" s="2" t="str">
        <f t="shared" si="203"/>
        <v>AA$174:AA$181</v>
      </c>
    </row>
    <row r="182" spans="2:31" ht="12" hidden="1" customHeight="1" x14ac:dyDescent="0.2">
      <c r="B182" s="50"/>
      <c r="C182" s="48"/>
      <c r="D182" s="48"/>
      <c r="E182" s="50"/>
      <c r="F182" s="49" t="s">
        <v>98</v>
      </c>
      <c r="G182" s="49"/>
      <c r="H182" s="49"/>
      <c r="I182" s="51"/>
      <c r="J182" s="51"/>
      <c r="K182" s="51"/>
      <c r="L182" s="51"/>
      <c r="M182" s="51"/>
      <c r="N182" s="51"/>
      <c r="O182" s="51"/>
      <c r="P182" s="51"/>
      <c r="Q182" s="2"/>
      <c r="R182" s="2"/>
      <c r="S182" s="42"/>
      <c r="T182" s="42"/>
      <c r="U182" s="41"/>
      <c r="V182" s="41"/>
      <c r="W182" s="42"/>
      <c r="X182" s="42"/>
      <c r="Y182" s="41"/>
    </row>
    <row r="183" spans="2:31" ht="12" hidden="1" customHeight="1" x14ac:dyDescent="0.2">
      <c r="B183" s="50"/>
      <c r="C183" s="48"/>
      <c r="D183" s="48"/>
      <c r="E183" s="50"/>
      <c r="F183" s="49"/>
      <c r="G183" s="49"/>
      <c r="H183" s="49"/>
      <c r="I183" s="51"/>
      <c r="J183" s="51"/>
      <c r="K183" s="51"/>
      <c r="L183" s="51"/>
      <c r="M183" s="51"/>
      <c r="N183" s="51"/>
      <c r="O183" s="51"/>
      <c r="P183" s="51"/>
      <c r="Q183" s="2"/>
      <c r="R183" s="2"/>
      <c r="S183" s="42"/>
      <c r="T183" s="42"/>
      <c r="U183" s="41"/>
      <c r="V183" s="41"/>
      <c r="W183" s="42"/>
      <c r="X183" s="42"/>
      <c r="Y183" s="41"/>
    </row>
    <row r="184" spans="2:31" s="2" customFormat="1" hidden="1" x14ac:dyDescent="0.2">
      <c r="B184" s="32" t="str">
        <f>S186 &amp; " " &amp; S188 &amp; " string  (" &amp; S$3 &amp;")"</f>
        <v xml:space="preserve">  B string  (Men)</v>
      </c>
      <c r="D184" s="33" t="s">
        <v>71</v>
      </c>
      <c r="E184" s="52"/>
      <c r="F184" s="29" t="s">
        <v>72</v>
      </c>
      <c r="H184" s="47"/>
      <c r="I184" s="29"/>
    </row>
    <row r="185" spans="2:31" hidden="1" x14ac:dyDescent="0.2">
      <c r="B185" s="75" t="s">
        <v>26</v>
      </c>
      <c r="C185" s="76" t="s">
        <v>23</v>
      </c>
      <c r="D185" s="76" t="s">
        <v>70</v>
      </c>
      <c r="E185" s="77" t="s">
        <v>24</v>
      </c>
      <c r="F185" s="78" t="s">
        <v>27</v>
      </c>
      <c r="G185" s="48"/>
      <c r="H185" s="48"/>
      <c r="I185" s="70" t="str">
        <f t="shared" ref="I185:P185" si="205">I$3</f>
        <v>Bromsgrove &amp; Redditch AC</v>
      </c>
      <c r="J185" s="70" t="str">
        <f t="shared" si="205"/>
        <v>Burton AC</v>
      </c>
      <c r="K185" s="70" t="str">
        <f t="shared" si="205"/>
        <v>Kidderminster &amp; Stourport AC</v>
      </c>
      <c r="L185" s="70" t="str">
        <f t="shared" si="205"/>
        <v>Newport Harriers</v>
      </c>
      <c r="M185" s="70" t="str">
        <f t="shared" si="205"/>
        <v>Royal Sutton Coldfield</v>
      </c>
      <c r="N185" s="70" t="str">
        <f t="shared" si="205"/>
        <v>Solihull &amp; Small Heath AC</v>
      </c>
      <c r="O185" s="70" t="str">
        <f t="shared" si="205"/>
        <v>Stratford on Avon AC</v>
      </c>
      <c r="P185" s="70" t="str">
        <f t="shared" si="205"/>
        <v>Team8</v>
      </c>
      <c r="S185" s="40">
        <v>0</v>
      </c>
      <c r="T185" s="41"/>
      <c r="U185" s="42" t="s">
        <v>81</v>
      </c>
      <c r="V185" s="41"/>
      <c r="W185" s="42"/>
      <c r="X185" s="42" t="s">
        <v>82</v>
      </c>
      <c r="Y185" s="41" t="s">
        <v>83</v>
      </c>
      <c r="Z185" s="1" t="s">
        <v>84</v>
      </c>
    </row>
    <row r="186" spans="2:31" hidden="1" x14ac:dyDescent="0.2">
      <c r="B186" s="71">
        <v>1</v>
      </c>
      <c r="C186" s="72" t="str">
        <f t="shared" ref="C186:C193" ca="1" si="206">IF(ISNA(V186),"",V186)</f>
        <v/>
      </c>
      <c r="D186" s="72" t="str">
        <f t="shared" ref="D186:D193" si="207">IF(ISNA(Y186),"",Y186)</f>
        <v/>
      </c>
      <c r="E186" s="73"/>
      <c r="F186" s="74" t="s">
        <v>98</v>
      </c>
      <c r="G186" s="49"/>
      <c r="H186" s="49"/>
      <c r="I186" s="55" t="str">
        <f t="shared" ref="I186:P193" si="208">IF($Z186=I$3,$T186,"")</f>
        <v/>
      </c>
      <c r="J186" s="56" t="str">
        <f t="shared" si="208"/>
        <v/>
      </c>
      <c r="K186" s="56" t="str">
        <f t="shared" si="208"/>
        <v/>
      </c>
      <c r="L186" s="56" t="str">
        <f t="shared" si="208"/>
        <v/>
      </c>
      <c r="M186" s="56" t="str">
        <f t="shared" si="208"/>
        <v/>
      </c>
      <c r="N186" s="56" t="str">
        <f t="shared" si="208"/>
        <v/>
      </c>
      <c r="O186" s="56" t="str">
        <f t="shared" si="208"/>
        <v/>
      </c>
      <c r="P186" s="57" t="str">
        <f t="shared" si="208"/>
        <v/>
      </c>
      <c r="Q186" s="2"/>
      <c r="R186" s="2"/>
      <c r="S186" s="42" t="s">
        <v>75</v>
      </c>
      <c r="T186" s="42" t="str">
        <f t="shared" ref="T186:T193" ca="1" si="209">IF(X186&gt;1,"Error",U186)</f>
        <v>Error</v>
      </c>
      <c r="U186" s="42">
        <f t="shared" ref="U186:U193" ca="1" si="210">IF(AND(E186&lt;&gt;"",LEFT(F186,1)="d"),0,INDIRECT(AB186))</f>
        <v>8</v>
      </c>
      <c r="V186" s="41" t="e">
        <f t="shared" ref="V186:V193" ca="1" si="211">HLOOKUP(E186,INDIRECT($S$4),INDIRECT(AD186),FALSE)</f>
        <v>#N/A</v>
      </c>
      <c r="W186" s="42" t="e">
        <f t="shared" ref="W186:W193" si="212">CONCATENATE("=",AA186)</f>
        <v>#N/A</v>
      </c>
      <c r="X186" s="42">
        <f t="shared" ref="X186:X193" ca="1" si="213">COUNTIF(INDIRECT(AE186),W186)</f>
        <v>8</v>
      </c>
      <c r="Y186" s="35" t="e">
        <f t="shared" ref="Y186:Y193" si="214">VLOOKUP(E186,TeamID,2,FALSE)</f>
        <v>#N/A</v>
      </c>
      <c r="Z186" s="1" t="str">
        <f t="shared" ref="Z186:Z193" si="215">IF(ISNA(Y186),"",Y186)</f>
        <v/>
      </c>
      <c r="AA186" s="1" t="e">
        <f t="shared" ref="AA186:AA193" si="216">HLOOKUP(E186,$I$24:$X$25, 2, FALSE)</f>
        <v>#N/A</v>
      </c>
      <c r="AB186" s="1" t="str">
        <f>IF(S188="A","Admin!B24","Admin!C24")</f>
        <v>Admin!C24</v>
      </c>
      <c r="AC186" s="79">
        <v>1</v>
      </c>
      <c r="AD186" s="2" t="str">
        <f t="shared" ref="AD186:AD193" si="217">"S" &amp; ROW(AB186)+AC186</f>
        <v>S187</v>
      </c>
      <c r="AE186" s="2" t="str">
        <f t="shared" ref="AE186:AE193" si="218">"AA$"&amp;ROW(AD186)+AC186-1&amp;":AA$"&amp;ROW(AD186)+AC186+6</f>
        <v>AA$186:AA$193</v>
      </c>
    </row>
    <row r="187" spans="2:31" hidden="1" x14ac:dyDescent="0.2">
      <c r="B187" s="34">
        <v>2</v>
      </c>
      <c r="C187" s="67" t="str">
        <f t="shared" ca="1" si="206"/>
        <v/>
      </c>
      <c r="D187" s="67" t="str">
        <f t="shared" si="207"/>
        <v/>
      </c>
      <c r="E187" s="36"/>
      <c r="F187" s="53" t="s">
        <v>98</v>
      </c>
      <c r="G187" s="49"/>
      <c r="H187" s="49"/>
      <c r="I187" s="58" t="str">
        <f t="shared" si="208"/>
        <v/>
      </c>
      <c r="J187" s="59" t="str">
        <f t="shared" si="208"/>
        <v/>
      </c>
      <c r="K187" s="59" t="str">
        <f t="shared" si="208"/>
        <v/>
      </c>
      <c r="L187" s="59" t="str">
        <f t="shared" si="208"/>
        <v/>
      </c>
      <c r="M187" s="59" t="str">
        <f t="shared" si="208"/>
        <v/>
      </c>
      <c r="N187" s="59" t="str">
        <f t="shared" si="208"/>
        <v/>
      </c>
      <c r="O187" s="59" t="str">
        <f t="shared" si="208"/>
        <v/>
      </c>
      <c r="P187" s="60" t="str">
        <f t="shared" si="208"/>
        <v/>
      </c>
      <c r="Q187" s="2"/>
      <c r="R187" s="2"/>
      <c r="S187" s="42">
        <f>S185-$S$7</f>
        <v>-32</v>
      </c>
      <c r="T187" s="42" t="str">
        <f t="shared" ca="1" si="209"/>
        <v>Error</v>
      </c>
      <c r="U187" s="42">
        <f t="shared" ca="1" si="210"/>
        <v>6</v>
      </c>
      <c r="V187" s="41" t="e">
        <f t="shared" ca="1" si="211"/>
        <v>#N/A</v>
      </c>
      <c r="W187" s="42" t="e">
        <f t="shared" si="212"/>
        <v>#N/A</v>
      </c>
      <c r="X187" s="42">
        <f t="shared" ca="1" si="213"/>
        <v>8</v>
      </c>
      <c r="Y187" s="35" t="e">
        <f t="shared" si="214"/>
        <v>#N/A</v>
      </c>
      <c r="Z187" s="1" t="str">
        <f t="shared" si="215"/>
        <v/>
      </c>
      <c r="AA187" s="1" t="e">
        <f t="shared" si="216"/>
        <v>#N/A</v>
      </c>
      <c r="AB187" s="1" t="str">
        <f>IF(S188="A","Admin!B25","Admin!C25")</f>
        <v>Admin!C25</v>
      </c>
      <c r="AC187" s="79">
        <f t="shared" ref="AC187:AC193" si="219">AC186-1</f>
        <v>0</v>
      </c>
      <c r="AD187" s="2" t="str">
        <f t="shared" si="217"/>
        <v>S187</v>
      </c>
      <c r="AE187" s="2" t="str">
        <f t="shared" si="218"/>
        <v>AA$186:AA$193</v>
      </c>
    </row>
    <row r="188" spans="2:31" hidden="1" x14ac:dyDescent="0.2">
      <c r="B188" s="34">
        <v>3</v>
      </c>
      <c r="C188" s="67" t="str">
        <f t="shared" ca="1" si="206"/>
        <v/>
      </c>
      <c r="D188" s="67" t="str">
        <f t="shared" si="207"/>
        <v/>
      </c>
      <c r="E188" s="36"/>
      <c r="F188" s="53" t="s">
        <v>98</v>
      </c>
      <c r="G188" s="49"/>
      <c r="H188" s="49"/>
      <c r="I188" s="58" t="str">
        <f t="shared" si="208"/>
        <v/>
      </c>
      <c r="J188" s="59" t="str">
        <f t="shared" si="208"/>
        <v/>
      </c>
      <c r="K188" s="59" t="str">
        <f t="shared" si="208"/>
        <v/>
      </c>
      <c r="L188" s="59" t="str">
        <f t="shared" si="208"/>
        <v/>
      </c>
      <c r="M188" s="59" t="str">
        <f t="shared" si="208"/>
        <v/>
      </c>
      <c r="N188" s="59" t="str">
        <f t="shared" si="208"/>
        <v/>
      </c>
      <c r="O188" s="59" t="str">
        <f t="shared" si="208"/>
        <v/>
      </c>
      <c r="P188" s="60" t="str">
        <f t="shared" si="208"/>
        <v/>
      </c>
      <c r="Q188" s="2"/>
      <c r="R188" s="2"/>
      <c r="S188" s="81" t="s">
        <v>45</v>
      </c>
      <c r="T188" s="42" t="str">
        <f t="shared" ca="1" si="209"/>
        <v>Error</v>
      </c>
      <c r="U188" s="42">
        <f t="shared" ca="1" si="210"/>
        <v>5</v>
      </c>
      <c r="V188" s="41" t="e">
        <f t="shared" ca="1" si="211"/>
        <v>#N/A</v>
      </c>
      <c r="W188" s="42" t="e">
        <f t="shared" si="212"/>
        <v>#N/A</v>
      </c>
      <c r="X188" s="42">
        <f t="shared" ca="1" si="213"/>
        <v>8</v>
      </c>
      <c r="Y188" s="35" t="e">
        <f t="shared" si="214"/>
        <v>#N/A</v>
      </c>
      <c r="Z188" s="1" t="str">
        <f t="shared" si="215"/>
        <v/>
      </c>
      <c r="AA188" s="1" t="e">
        <f t="shared" si="216"/>
        <v>#N/A</v>
      </c>
      <c r="AB188" s="1" t="str">
        <f>IF(S188="A","Admin!B26","Admin!C26")</f>
        <v>Admin!C26</v>
      </c>
      <c r="AC188" s="79">
        <f t="shared" si="219"/>
        <v>-1</v>
      </c>
      <c r="AD188" s="2" t="str">
        <f t="shared" si="217"/>
        <v>S187</v>
      </c>
      <c r="AE188" s="2" t="str">
        <f t="shared" si="218"/>
        <v>AA$186:AA$193</v>
      </c>
    </row>
    <row r="189" spans="2:31" hidden="1" x14ac:dyDescent="0.2">
      <c r="B189" s="34">
        <v>4</v>
      </c>
      <c r="C189" s="67" t="str">
        <f t="shared" ca="1" si="206"/>
        <v/>
      </c>
      <c r="D189" s="67" t="str">
        <f t="shared" si="207"/>
        <v/>
      </c>
      <c r="E189" s="36"/>
      <c r="F189" s="53" t="s">
        <v>98</v>
      </c>
      <c r="G189" s="49"/>
      <c r="H189" s="49"/>
      <c r="I189" s="58" t="str">
        <f t="shared" si="208"/>
        <v/>
      </c>
      <c r="J189" s="59" t="str">
        <f t="shared" si="208"/>
        <v/>
      </c>
      <c r="K189" s="59" t="str">
        <f t="shared" si="208"/>
        <v/>
      </c>
      <c r="L189" s="59" t="str">
        <f t="shared" si="208"/>
        <v/>
      </c>
      <c r="M189" s="59" t="str">
        <f t="shared" si="208"/>
        <v/>
      </c>
      <c r="N189" s="59" t="str">
        <f t="shared" si="208"/>
        <v/>
      </c>
      <c r="O189" s="59" t="str">
        <f t="shared" si="208"/>
        <v/>
      </c>
      <c r="P189" s="60" t="str">
        <f t="shared" si="208"/>
        <v/>
      </c>
      <c r="Q189" s="2"/>
      <c r="R189" s="2"/>
      <c r="S189" s="80" t="s">
        <v>85</v>
      </c>
      <c r="T189" s="42" t="str">
        <f t="shared" ca="1" si="209"/>
        <v>Error</v>
      </c>
      <c r="U189" s="42">
        <f t="shared" ca="1" si="210"/>
        <v>4</v>
      </c>
      <c r="V189" s="41" t="e">
        <f t="shared" ca="1" si="211"/>
        <v>#N/A</v>
      </c>
      <c r="W189" s="42" t="e">
        <f t="shared" si="212"/>
        <v>#N/A</v>
      </c>
      <c r="X189" s="42">
        <f t="shared" ca="1" si="213"/>
        <v>8</v>
      </c>
      <c r="Y189" s="35" t="e">
        <f t="shared" si="214"/>
        <v>#N/A</v>
      </c>
      <c r="Z189" s="1" t="str">
        <f t="shared" si="215"/>
        <v/>
      </c>
      <c r="AA189" s="1" t="e">
        <f t="shared" si="216"/>
        <v>#N/A</v>
      </c>
      <c r="AB189" s="1" t="str">
        <f>IF(S188="A","Admin!B27","Admin!C27")</f>
        <v>Admin!C27</v>
      </c>
      <c r="AC189" s="79">
        <f t="shared" si="219"/>
        <v>-2</v>
      </c>
      <c r="AD189" s="2" t="str">
        <f t="shared" si="217"/>
        <v>S187</v>
      </c>
      <c r="AE189" s="2" t="str">
        <f t="shared" si="218"/>
        <v>AA$186:AA$193</v>
      </c>
    </row>
    <row r="190" spans="2:31" hidden="1" x14ac:dyDescent="0.2">
      <c r="B190" s="34">
        <v>5</v>
      </c>
      <c r="C190" s="67" t="str">
        <f t="shared" ca="1" si="206"/>
        <v/>
      </c>
      <c r="D190" s="67" t="str">
        <f t="shared" si="207"/>
        <v/>
      </c>
      <c r="E190" s="36"/>
      <c r="F190" s="53" t="s">
        <v>98</v>
      </c>
      <c r="G190" s="49"/>
      <c r="H190" s="49"/>
      <c r="I190" s="58" t="str">
        <f t="shared" si="208"/>
        <v/>
      </c>
      <c r="J190" s="59" t="str">
        <f t="shared" si="208"/>
        <v/>
      </c>
      <c r="K190" s="59" t="str">
        <f t="shared" si="208"/>
        <v/>
      </c>
      <c r="L190" s="59" t="str">
        <f t="shared" si="208"/>
        <v/>
      </c>
      <c r="M190" s="59" t="str">
        <f t="shared" si="208"/>
        <v/>
      </c>
      <c r="N190" s="59" t="str">
        <f t="shared" si="208"/>
        <v/>
      </c>
      <c r="O190" s="59" t="str">
        <f t="shared" si="208"/>
        <v/>
      </c>
      <c r="P190" s="60" t="str">
        <f t="shared" si="208"/>
        <v/>
      </c>
      <c r="Q190" s="2"/>
      <c r="R190" s="2"/>
      <c r="S190" s="42"/>
      <c r="T190" s="42" t="str">
        <f t="shared" ca="1" si="209"/>
        <v>Error</v>
      </c>
      <c r="U190" s="42">
        <f t="shared" ca="1" si="210"/>
        <v>3</v>
      </c>
      <c r="V190" s="41" t="e">
        <f t="shared" ca="1" si="211"/>
        <v>#N/A</v>
      </c>
      <c r="W190" s="42" t="e">
        <f t="shared" si="212"/>
        <v>#N/A</v>
      </c>
      <c r="X190" s="42">
        <f t="shared" ca="1" si="213"/>
        <v>8</v>
      </c>
      <c r="Y190" s="35" t="e">
        <f t="shared" si="214"/>
        <v>#N/A</v>
      </c>
      <c r="Z190" s="1" t="str">
        <f t="shared" si="215"/>
        <v/>
      </c>
      <c r="AA190" s="1" t="e">
        <f t="shared" si="216"/>
        <v>#N/A</v>
      </c>
      <c r="AB190" s="1" t="str">
        <f>IF(S188="A","Admin!B28","Admin!C28")</f>
        <v>Admin!C28</v>
      </c>
      <c r="AC190" s="79">
        <f t="shared" si="219"/>
        <v>-3</v>
      </c>
      <c r="AD190" s="2" t="str">
        <f t="shared" si="217"/>
        <v>S187</v>
      </c>
      <c r="AE190" s="2" t="str">
        <f t="shared" si="218"/>
        <v>AA$186:AA$193</v>
      </c>
    </row>
    <row r="191" spans="2:31" hidden="1" x14ac:dyDescent="0.2">
      <c r="B191" s="34">
        <v>6</v>
      </c>
      <c r="C191" s="67" t="str">
        <f t="shared" ca="1" si="206"/>
        <v/>
      </c>
      <c r="D191" s="67" t="str">
        <f t="shared" si="207"/>
        <v/>
      </c>
      <c r="E191" s="36"/>
      <c r="F191" s="53" t="s">
        <v>98</v>
      </c>
      <c r="G191" s="49"/>
      <c r="H191" s="49"/>
      <c r="I191" s="58" t="str">
        <f t="shared" si="208"/>
        <v/>
      </c>
      <c r="J191" s="59" t="str">
        <f t="shared" si="208"/>
        <v/>
      </c>
      <c r="K191" s="59" t="str">
        <f t="shared" si="208"/>
        <v/>
      </c>
      <c r="L191" s="59" t="str">
        <f t="shared" si="208"/>
        <v/>
      </c>
      <c r="M191" s="59" t="str">
        <f t="shared" si="208"/>
        <v/>
      </c>
      <c r="N191" s="59" t="str">
        <f t="shared" si="208"/>
        <v/>
      </c>
      <c r="O191" s="59" t="str">
        <f t="shared" si="208"/>
        <v/>
      </c>
      <c r="P191" s="60" t="str">
        <f t="shared" si="208"/>
        <v/>
      </c>
      <c r="Q191" s="2"/>
      <c r="R191" s="2"/>
      <c r="S191" s="42"/>
      <c r="T191" s="42" t="str">
        <f t="shared" ca="1" si="209"/>
        <v>Error</v>
      </c>
      <c r="U191" s="42">
        <f t="shared" ca="1" si="210"/>
        <v>2</v>
      </c>
      <c r="V191" s="41" t="e">
        <f t="shared" ca="1" si="211"/>
        <v>#N/A</v>
      </c>
      <c r="W191" s="42" t="e">
        <f t="shared" si="212"/>
        <v>#N/A</v>
      </c>
      <c r="X191" s="42">
        <f t="shared" ca="1" si="213"/>
        <v>8</v>
      </c>
      <c r="Y191" s="35" t="e">
        <f t="shared" si="214"/>
        <v>#N/A</v>
      </c>
      <c r="Z191" s="1" t="str">
        <f t="shared" si="215"/>
        <v/>
      </c>
      <c r="AA191" s="1" t="e">
        <f t="shared" si="216"/>
        <v>#N/A</v>
      </c>
      <c r="AB191" s="1" t="str">
        <f>IF(S188="A","Admin!B29","Admin!C29")</f>
        <v>Admin!C29</v>
      </c>
      <c r="AC191" s="79">
        <f t="shared" si="219"/>
        <v>-4</v>
      </c>
      <c r="AD191" s="2" t="str">
        <f t="shared" si="217"/>
        <v>S187</v>
      </c>
      <c r="AE191" s="2" t="str">
        <f t="shared" si="218"/>
        <v>AA$186:AA$193</v>
      </c>
    </row>
    <row r="192" spans="2:31" hidden="1" x14ac:dyDescent="0.2">
      <c r="B192" s="34">
        <v>7</v>
      </c>
      <c r="C192" s="67" t="str">
        <f t="shared" ca="1" si="206"/>
        <v/>
      </c>
      <c r="D192" s="67" t="str">
        <f t="shared" si="207"/>
        <v/>
      </c>
      <c r="E192" s="36"/>
      <c r="F192" s="53" t="s">
        <v>98</v>
      </c>
      <c r="G192" s="49"/>
      <c r="H192" s="49"/>
      <c r="I192" s="58" t="str">
        <f t="shared" si="208"/>
        <v/>
      </c>
      <c r="J192" s="59" t="str">
        <f t="shared" si="208"/>
        <v/>
      </c>
      <c r="K192" s="59" t="str">
        <f t="shared" si="208"/>
        <v/>
      </c>
      <c r="L192" s="59" t="str">
        <f t="shared" si="208"/>
        <v/>
      </c>
      <c r="M192" s="59" t="str">
        <f t="shared" si="208"/>
        <v/>
      </c>
      <c r="N192" s="59" t="str">
        <f t="shared" si="208"/>
        <v/>
      </c>
      <c r="O192" s="59" t="str">
        <f t="shared" si="208"/>
        <v/>
      </c>
      <c r="P192" s="60" t="str">
        <f t="shared" si="208"/>
        <v/>
      </c>
      <c r="Q192" s="2"/>
      <c r="R192" s="2"/>
      <c r="S192" s="42"/>
      <c r="T192" s="42" t="str">
        <f t="shared" ca="1" si="209"/>
        <v>Error</v>
      </c>
      <c r="U192" s="42">
        <f t="shared" ca="1" si="210"/>
        <v>1</v>
      </c>
      <c r="V192" s="41" t="e">
        <f t="shared" ca="1" si="211"/>
        <v>#N/A</v>
      </c>
      <c r="W192" s="42" t="e">
        <f t="shared" si="212"/>
        <v>#N/A</v>
      </c>
      <c r="X192" s="42">
        <f t="shared" ca="1" si="213"/>
        <v>8</v>
      </c>
      <c r="Y192" s="35" t="e">
        <f t="shared" si="214"/>
        <v>#N/A</v>
      </c>
      <c r="Z192" s="1" t="str">
        <f t="shared" si="215"/>
        <v/>
      </c>
      <c r="AA192" s="1" t="e">
        <f t="shared" si="216"/>
        <v>#N/A</v>
      </c>
      <c r="AB192" s="1" t="str">
        <f>IF(S188="A","Admin!B30","Admin!C30")</f>
        <v>Admin!C30</v>
      </c>
      <c r="AC192" s="79">
        <f t="shared" si="219"/>
        <v>-5</v>
      </c>
      <c r="AD192" s="2" t="str">
        <f t="shared" si="217"/>
        <v>S187</v>
      </c>
      <c r="AE192" s="2" t="str">
        <f t="shared" si="218"/>
        <v>AA$186:AA$193</v>
      </c>
    </row>
    <row r="193" spans="2:31" hidden="1" x14ac:dyDescent="0.2">
      <c r="B193" s="37">
        <v>8</v>
      </c>
      <c r="C193" s="68" t="str">
        <f t="shared" ca="1" si="206"/>
        <v/>
      </c>
      <c r="D193" s="68" t="str">
        <f t="shared" si="207"/>
        <v/>
      </c>
      <c r="E193" s="38"/>
      <c r="F193" s="54" t="s">
        <v>98</v>
      </c>
      <c r="G193" s="49"/>
      <c r="H193" s="49"/>
      <c r="I193" s="61" t="str">
        <f t="shared" si="208"/>
        <v/>
      </c>
      <c r="J193" s="62" t="str">
        <f t="shared" si="208"/>
        <v/>
      </c>
      <c r="K193" s="62" t="str">
        <f t="shared" si="208"/>
        <v/>
      </c>
      <c r="L193" s="62" t="str">
        <f t="shared" si="208"/>
        <v/>
      </c>
      <c r="M193" s="62" t="str">
        <f t="shared" si="208"/>
        <v/>
      </c>
      <c r="N193" s="62" t="str">
        <f t="shared" si="208"/>
        <v/>
      </c>
      <c r="O193" s="62" t="str">
        <f t="shared" si="208"/>
        <v/>
      </c>
      <c r="P193" s="63" t="str">
        <f t="shared" si="208"/>
        <v/>
      </c>
      <c r="Q193" s="2"/>
      <c r="R193" s="2"/>
      <c r="S193" s="42"/>
      <c r="T193" s="42" t="str">
        <f t="shared" ca="1" si="209"/>
        <v>Error</v>
      </c>
      <c r="U193" s="42">
        <f t="shared" ca="1" si="210"/>
        <v>0</v>
      </c>
      <c r="V193" s="41" t="e">
        <f t="shared" ca="1" si="211"/>
        <v>#N/A</v>
      </c>
      <c r="W193" s="42" t="e">
        <f t="shared" si="212"/>
        <v>#N/A</v>
      </c>
      <c r="X193" s="42">
        <f t="shared" ca="1" si="213"/>
        <v>8</v>
      </c>
      <c r="Y193" s="35" t="e">
        <f t="shared" si="214"/>
        <v>#N/A</v>
      </c>
      <c r="Z193" s="1" t="str">
        <f t="shared" si="215"/>
        <v/>
      </c>
      <c r="AA193" s="1" t="e">
        <f t="shared" si="216"/>
        <v>#N/A</v>
      </c>
      <c r="AB193" s="1" t="str">
        <f>IF(S188="A","Admin!B31","Admin!C31")</f>
        <v>Admin!C31</v>
      </c>
      <c r="AC193" s="79">
        <f t="shared" si="219"/>
        <v>-6</v>
      </c>
      <c r="AD193" s="2" t="str">
        <f t="shared" si="217"/>
        <v>S187</v>
      </c>
      <c r="AE193" s="2" t="str">
        <f t="shared" si="218"/>
        <v>AA$186:AA$193</v>
      </c>
    </row>
    <row r="194" spans="2:31" hidden="1" x14ac:dyDescent="0.2"/>
    <row r="195" spans="2:31" hidden="1" x14ac:dyDescent="0.2"/>
    <row r="196" spans="2:31" s="2" customFormat="1" hidden="1" x14ac:dyDescent="0.2">
      <c r="B196" s="32" t="str">
        <f>S198 &amp; " " &amp; S200 &amp; " string  (" &amp; S$3 &amp;")"</f>
        <v xml:space="preserve">  A string  (Men)</v>
      </c>
      <c r="D196" s="33" t="s">
        <v>71</v>
      </c>
      <c r="E196" s="52"/>
      <c r="F196" s="29" t="s">
        <v>72</v>
      </c>
      <c r="H196" s="47"/>
      <c r="I196" s="29"/>
    </row>
    <row r="197" spans="2:31" hidden="1" x14ac:dyDescent="0.2">
      <c r="B197" s="75" t="s">
        <v>26</v>
      </c>
      <c r="C197" s="76" t="s">
        <v>23</v>
      </c>
      <c r="D197" s="76" t="s">
        <v>70</v>
      </c>
      <c r="E197" s="77" t="s">
        <v>24</v>
      </c>
      <c r="F197" s="78" t="s">
        <v>27</v>
      </c>
      <c r="G197" s="48"/>
      <c r="H197" s="48"/>
      <c r="I197" s="70" t="str">
        <f t="shared" ref="I197:P197" si="220">I$3</f>
        <v>Bromsgrove &amp; Redditch AC</v>
      </c>
      <c r="J197" s="70" t="str">
        <f t="shared" si="220"/>
        <v>Burton AC</v>
      </c>
      <c r="K197" s="70" t="str">
        <f t="shared" si="220"/>
        <v>Kidderminster &amp; Stourport AC</v>
      </c>
      <c r="L197" s="70" t="str">
        <f t="shared" si="220"/>
        <v>Newport Harriers</v>
      </c>
      <c r="M197" s="70" t="str">
        <f t="shared" si="220"/>
        <v>Royal Sutton Coldfield</v>
      </c>
      <c r="N197" s="70" t="str">
        <f t="shared" si="220"/>
        <v>Solihull &amp; Small Heath AC</v>
      </c>
      <c r="O197" s="70" t="str">
        <f t="shared" si="220"/>
        <v>Stratford on Avon AC</v>
      </c>
      <c r="P197" s="70" t="str">
        <f t="shared" si="220"/>
        <v>Team8</v>
      </c>
      <c r="S197" s="40">
        <v>0</v>
      </c>
      <c r="T197" s="41"/>
      <c r="U197" s="42" t="s">
        <v>81</v>
      </c>
      <c r="V197" s="41"/>
      <c r="W197" s="42"/>
      <c r="X197" s="42" t="s">
        <v>82</v>
      </c>
      <c r="Y197" s="41" t="s">
        <v>83</v>
      </c>
      <c r="Z197" s="1" t="s">
        <v>84</v>
      </c>
    </row>
    <row r="198" spans="2:31" hidden="1" x14ac:dyDescent="0.2">
      <c r="B198" s="71">
        <v>1</v>
      </c>
      <c r="C198" s="72" t="str">
        <f t="shared" ref="C198:C205" ca="1" si="221">IF(ISNA(V198),"",V198)</f>
        <v/>
      </c>
      <c r="D198" s="72" t="str">
        <f t="shared" ref="D198:D205" si="222">IF(ISNA(Y198),"",Y198)</f>
        <v/>
      </c>
      <c r="E198" s="73"/>
      <c r="F198" s="74" t="s">
        <v>98</v>
      </c>
      <c r="G198" s="49"/>
      <c r="H198" s="49"/>
      <c r="I198" s="55" t="str">
        <f t="shared" ref="I198:P205" si="223">IF($Z198=I$3,$T198,"")</f>
        <v/>
      </c>
      <c r="J198" s="56" t="str">
        <f t="shared" si="223"/>
        <v/>
      </c>
      <c r="K198" s="56" t="str">
        <f t="shared" si="223"/>
        <v/>
      </c>
      <c r="L198" s="56" t="str">
        <f t="shared" si="223"/>
        <v/>
      </c>
      <c r="M198" s="56" t="str">
        <f t="shared" si="223"/>
        <v/>
      </c>
      <c r="N198" s="56" t="str">
        <f t="shared" si="223"/>
        <v/>
      </c>
      <c r="O198" s="56" t="str">
        <f t="shared" si="223"/>
        <v/>
      </c>
      <c r="P198" s="57" t="str">
        <f t="shared" si="223"/>
        <v/>
      </c>
      <c r="Q198" s="2"/>
      <c r="R198" s="2"/>
      <c r="S198" s="42" t="s">
        <v>75</v>
      </c>
      <c r="T198" s="42" t="str">
        <f t="shared" ref="T198:T205" ca="1" si="224">IF(X198&gt;1,"Error",U198)</f>
        <v>Error</v>
      </c>
      <c r="U198" s="42">
        <f t="shared" ref="U198:U205" ca="1" si="225">IF(AND(E198&lt;&gt;"",LEFT(F198,1)="d"),0,INDIRECT(AB198))</f>
        <v>10</v>
      </c>
      <c r="V198" s="41" t="e">
        <f t="shared" ref="V198:V205" ca="1" si="226">HLOOKUP(E198,INDIRECT($S$4),INDIRECT(AD198),FALSE)</f>
        <v>#N/A</v>
      </c>
      <c r="W198" s="42" t="e">
        <f t="shared" ref="W198:W205" si="227">CONCATENATE("=",AA198)</f>
        <v>#N/A</v>
      </c>
      <c r="X198" s="42">
        <f t="shared" ref="X198:X205" ca="1" si="228">COUNTIF(INDIRECT(AE198),W198)</f>
        <v>8</v>
      </c>
      <c r="Y198" s="35" t="e">
        <f t="shared" ref="Y198:Y205" si="229">VLOOKUP(E198,TeamID,2,FALSE)</f>
        <v>#N/A</v>
      </c>
      <c r="Z198" s="1" t="str">
        <f t="shared" ref="Z198:Z205" si="230">IF(ISNA(Y198),"",Y198)</f>
        <v/>
      </c>
      <c r="AA198" s="1" t="e">
        <f t="shared" ref="AA198:AA205" si="231">HLOOKUP(E198,$I$24:$X$25, 2, FALSE)</f>
        <v>#N/A</v>
      </c>
      <c r="AB198" s="1" t="str">
        <f>IF(S200="A","Admin!B24","Admin!C24")</f>
        <v>Admin!B24</v>
      </c>
      <c r="AC198" s="79">
        <v>1</v>
      </c>
      <c r="AD198" s="2" t="str">
        <f t="shared" ref="AD198:AD205" si="232">"S" &amp; ROW(AB198)+AC198</f>
        <v>S199</v>
      </c>
      <c r="AE198" s="2" t="str">
        <f t="shared" ref="AE198:AE205" si="233">"AA$"&amp;ROW(AD198)+AC198-1&amp;":AA$"&amp;ROW(AD198)+AC198+6</f>
        <v>AA$198:AA$205</v>
      </c>
    </row>
    <row r="199" spans="2:31" hidden="1" x14ac:dyDescent="0.2">
      <c r="B199" s="34">
        <v>2</v>
      </c>
      <c r="C199" s="67" t="str">
        <f t="shared" ca="1" si="221"/>
        <v/>
      </c>
      <c r="D199" s="67" t="str">
        <f t="shared" si="222"/>
        <v/>
      </c>
      <c r="E199" s="36"/>
      <c r="F199" s="53" t="s">
        <v>98</v>
      </c>
      <c r="G199" s="49"/>
      <c r="H199" s="49"/>
      <c r="I199" s="58" t="str">
        <f t="shared" si="223"/>
        <v/>
      </c>
      <c r="J199" s="59" t="str">
        <f t="shared" si="223"/>
        <v/>
      </c>
      <c r="K199" s="59" t="str">
        <f t="shared" si="223"/>
        <v/>
      </c>
      <c r="L199" s="59" t="str">
        <f t="shared" si="223"/>
        <v/>
      </c>
      <c r="M199" s="59" t="str">
        <f t="shared" si="223"/>
        <v/>
      </c>
      <c r="N199" s="59" t="str">
        <f t="shared" si="223"/>
        <v/>
      </c>
      <c r="O199" s="59" t="str">
        <f t="shared" si="223"/>
        <v/>
      </c>
      <c r="P199" s="60" t="str">
        <f t="shared" si="223"/>
        <v/>
      </c>
      <c r="Q199" s="2"/>
      <c r="R199" s="2"/>
      <c r="S199" s="42">
        <f>S197-$S$7</f>
        <v>-32</v>
      </c>
      <c r="T199" s="42" t="str">
        <f t="shared" ca="1" si="224"/>
        <v>Error</v>
      </c>
      <c r="U199" s="42">
        <f t="shared" ca="1" si="225"/>
        <v>8</v>
      </c>
      <c r="V199" s="41" t="e">
        <f t="shared" ca="1" si="226"/>
        <v>#N/A</v>
      </c>
      <c r="W199" s="42" t="e">
        <f t="shared" si="227"/>
        <v>#N/A</v>
      </c>
      <c r="X199" s="42">
        <f t="shared" ca="1" si="228"/>
        <v>8</v>
      </c>
      <c r="Y199" s="35" t="e">
        <f t="shared" si="229"/>
        <v>#N/A</v>
      </c>
      <c r="Z199" s="1" t="str">
        <f t="shared" si="230"/>
        <v/>
      </c>
      <c r="AA199" s="1" t="e">
        <f t="shared" si="231"/>
        <v>#N/A</v>
      </c>
      <c r="AB199" s="1" t="str">
        <f>IF(S200="A","Admin!B25","Admin!C25")</f>
        <v>Admin!B25</v>
      </c>
      <c r="AC199" s="79">
        <f t="shared" ref="AC199:AC205" si="234">AC198-1</f>
        <v>0</v>
      </c>
      <c r="AD199" s="2" t="str">
        <f t="shared" si="232"/>
        <v>S199</v>
      </c>
      <c r="AE199" s="2" t="str">
        <f t="shared" si="233"/>
        <v>AA$198:AA$205</v>
      </c>
    </row>
    <row r="200" spans="2:31" hidden="1" x14ac:dyDescent="0.2">
      <c r="B200" s="34">
        <v>3</v>
      </c>
      <c r="C200" s="67" t="str">
        <f t="shared" ca="1" si="221"/>
        <v/>
      </c>
      <c r="D200" s="67" t="str">
        <f t="shared" si="222"/>
        <v/>
      </c>
      <c r="E200" s="36"/>
      <c r="F200" s="53" t="s">
        <v>98</v>
      </c>
      <c r="G200" s="49"/>
      <c r="H200" s="49"/>
      <c r="I200" s="58" t="str">
        <f t="shared" si="223"/>
        <v/>
      </c>
      <c r="J200" s="59" t="str">
        <f t="shared" si="223"/>
        <v/>
      </c>
      <c r="K200" s="59" t="str">
        <f t="shared" si="223"/>
        <v/>
      </c>
      <c r="L200" s="59" t="str">
        <f t="shared" si="223"/>
        <v/>
      </c>
      <c r="M200" s="59" t="str">
        <f t="shared" si="223"/>
        <v/>
      </c>
      <c r="N200" s="59" t="str">
        <f t="shared" si="223"/>
        <v/>
      </c>
      <c r="O200" s="59" t="str">
        <f t="shared" si="223"/>
        <v/>
      </c>
      <c r="P200" s="60" t="str">
        <f t="shared" si="223"/>
        <v/>
      </c>
      <c r="Q200" s="2"/>
      <c r="R200" s="2"/>
      <c r="S200" s="81" t="s">
        <v>44</v>
      </c>
      <c r="T200" s="42" t="str">
        <f t="shared" ca="1" si="224"/>
        <v>Error</v>
      </c>
      <c r="U200" s="42">
        <f t="shared" ca="1" si="225"/>
        <v>7</v>
      </c>
      <c r="V200" s="41" t="e">
        <f t="shared" ca="1" si="226"/>
        <v>#N/A</v>
      </c>
      <c r="W200" s="42" t="e">
        <f t="shared" si="227"/>
        <v>#N/A</v>
      </c>
      <c r="X200" s="42">
        <f t="shared" ca="1" si="228"/>
        <v>8</v>
      </c>
      <c r="Y200" s="35" t="e">
        <f t="shared" si="229"/>
        <v>#N/A</v>
      </c>
      <c r="Z200" s="1" t="str">
        <f t="shared" si="230"/>
        <v/>
      </c>
      <c r="AA200" s="1" t="e">
        <f t="shared" si="231"/>
        <v>#N/A</v>
      </c>
      <c r="AB200" s="1" t="str">
        <f>IF(S200="A","Admin!B26","Admin!C26")</f>
        <v>Admin!B26</v>
      </c>
      <c r="AC200" s="79">
        <f t="shared" si="234"/>
        <v>-1</v>
      </c>
      <c r="AD200" s="2" t="str">
        <f t="shared" si="232"/>
        <v>S199</v>
      </c>
      <c r="AE200" s="2" t="str">
        <f t="shared" si="233"/>
        <v>AA$198:AA$205</v>
      </c>
    </row>
    <row r="201" spans="2:31" hidden="1" x14ac:dyDescent="0.2">
      <c r="B201" s="34">
        <v>4</v>
      </c>
      <c r="C201" s="67" t="str">
        <f t="shared" ca="1" si="221"/>
        <v/>
      </c>
      <c r="D201" s="67" t="str">
        <f t="shared" si="222"/>
        <v/>
      </c>
      <c r="E201" s="36"/>
      <c r="F201" s="53" t="s">
        <v>98</v>
      </c>
      <c r="G201" s="49"/>
      <c r="H201" s="49"/>
      <c r="I201" s="58" t="str">
        <f t="shared" si="223"/>
        <v/>
      </c>
      <c r="J201" s="59" t="str">
        <f t="shared" si="223"/>
        <v/>
      </c>
      <c r="K201" s="59" t="str">
        <f t="shared" si="223"/>
        <v/>
      </c>
      <c r="L201" s="59" t="str">
        <f t="shared" si="223"/>
        <v/>
      </c>
      <c r="M201" s="59" t="str">
        <f t="shared" si="223"/>
        <v/>
      </c>
      <c r="N201" s="59" t="str">
        <f t="shared" si="223"/>
        <v/>
      </c>
      <c r="O201" s="59" t="str">
        <f t="shared" si="223"/>
        <v/>
      </c>
      <c r="P201" s="60" t="str">
        <f t="shared" si="223"/>
        <v/>
      </c>
      <c r="Q201" s="2"/>
      <c r="R201" s="2"/>
      <c r="S201" s="80" t="s">
        <v>85</v>
      </c>
      <c r="T201" s="42" t="str">
        <f t="shared" ca="1" si="224"/>
        <v>Error</v>
      </c>
      <c r="U201" s="42">
        <f t="shared" ca="1" si="225"/>
        <v>6</v>
      </c>
      <c r="V201" s="41" t="e">
        <f t="shared" ca="1" si="226"/>
        <v>#N/A</v>
      </c>
      <c r="W201" s="42" t="e">
        <f t="shared" si="227"/>
        <v>#N/A</v>
      </c>
      <c r="X201" s="42">
        <f t="shared" ca="1" si="228"/>
        <v>8</v>
      </c>
      <c r="Y201" s="35" t="e">
        <f t="shared" si="229"/>
        <v>#N/A</v>
      </c>
      <c r="Z201" s="1" t="str">
        <f t="shared" si="230"/>
        <v/>
      </c>
      <c r="AA201" s="1" t="e">
        <f t="shared" si="231"/>
        <v>#N/A</v>
      </c>
      <c r="AB201" s="1" t="str">
        <f>IF(S200="A","Admin!B27","Admin!C27")</f>
        <v>Admin!B27</v>
      </c>
      <c r="AC201" s="79">
        <f t="shared" si="234"/>
        <v>-2</v>
      </c>
      <c r="AD201" s="2" t="str">
        <f t="shared" si="232"/>
        <v>S199</v>
      </c>
      <c r="AE201" s="2" t="str">
        <f t="shared" si="233"/>
        <v>AA$198:AA$205</v>
      </c>
    </row>
    <row r="202" spans="2:31" hidden="1" x14ac:dyDescent="0.2">
      <c r="B202" s="34">
        <v>5</v>
      </c>
      <c r="C202" s="67" t="str">
        <f t="shared" ca="1" si="221"/>
        <v/>
      </c>
      <c r="D202" s="67" t="str">
        <f t="shared" si="222"/>
        <v/>
      </c>
      <c r="E202" s="36"/>
      <c r="F202" s="53" t="s">
        <v>98</v>
      </c>
      <c r="G202" s="49"/>
      <c r="H202" s="49"/>
      <c r="I202" s="58" t="str">
        <f t="shared" si="223"/>
        <v/>
      </c>
      <c r="J202" s="59" t="str">
        <f t="shared" si="223"/>
        <v/>
      </c>
      <c r="K202" s="59" t="str">
        <f t="shared" si="223"/>
        <v/>
      </c>
      <c r="L202" s="59" t="str">
        <f t="shared" si="223"/>
        <v/>
      </c>
      <c r="M202" s="59" t="str">
        <f t="shared" si="223"/>
        <v/>
      </c>
      <c r="N202" s="59" t="str">
        <f t="shared" si="223"/>
        <v/>
      </c>
      <c r="O202" s="59" t="str">
        <f t="shared" si="223"/>
        <v/>
      </c>
      <c r="P202" s="60" t="str">
        <f t="shared" si="223"/>
        <v/>
      </c>
      <c r="Q202" s="2"/>
      <c r="R202" s="2"/>
      <c r="S202" s="42"/>
      <c r="T202" s="42" t="str">
        <f t="shared" ca="1" si="224"/>
        <v>Error</v>
      </c>
      <c r="U202" s="42">
        <f t="shared" ca="1" si="225"/>
        <v>5</v>
      </c>
      <c r="V202" s="41" t="e">
        <f t="shared" ca="1" si="226"/>
        <v>#N/A</v>
      </c>
      <c r="W202" s="42" t="e">
        <f t="shared" si="227"/>
        <v>#N/A</v>
      </c>
      <c r="X202" s="42">
        <f t="shared" ca="1" si="228"/>
        <v>8</v>
      </c>
      <c r="Y202" s="35" t="e">
        <f t="shared" si="229"/>
        <v>#N/A</v>
      </c>
      <c r="Z202" s="1" t="str">
        <f t="shared" si="230"/>
        <v/>
      </c>
      <c r="AA202" s="1" t="e">
        <f t="shared" si="231"/>
        <v>#N/A</v>
      </c>
      <c r="AB202" s="1" t="str">
        <f>IF(S200="A","Admin!B28","Admin!C28")</f>
        <v>Admin!B28</v>
      </c>
      <c r="AC202" s="79">
        <f t="shared" si="234"/>
        <v>-3</v>
      </c>
      <c r="AD202" s="2" t="str">
        <f t="shared" si="232"/>
        <v>S199</v>
      </c>
      <c r="AE202" s="2" t="str">
        <f t="shared" si="233"/>
        <v>AA$198:AA$205</v>
      </c>
    </row>
    <row r="203" spans="2:31" hidden="1" x14ac:dyDescent="0.2">
      <c r="B203" s="34">
        <v>6</v>
      </c>
      <c r="C203" s="67" t="str">
        <f t="shared" ca="1" si="221"/>
        <v/>
      </c>
      <c r="D203" s="67" t="str">
        <f t="shared" si="222"/>
        <v/>
      </c>
      <c r="E203" s="36"/>
      <c r="F203" s="53" t="s">
        <v>98</v>
      </c>
      <c r="G203" s="49"/>
      <c r="H203" s="49"/>
      <c r="I203" s="58" t="str">
        <f t="shared" si="223"/>
        <v/>
      </c>
      <c r="J203" s="59" t="str">
        <f t="shared" si="223"/>
        <v/>
      </c>
      <c r="K203" s="59" t="str">
        <f t="shared" si="223"/>
        <v/>
      </c>
      <c r="L203" s="59" t="str">
        <f t="shared" si="223"/>
        <v/>
      </c>
      <c r="M203" s="59" t="str">
        <f t="shared" si="223"/>
        <v/>
      </c>
      <c r="N203" s="59" t="str">
        <f t="shared" si="223"/>
        <v/>
      </c>
      <c r="O203" s="59" t="str">
        <f t="shared" si="223"/>
        <v/>
      </c>
      <c r="P203" s="60" t="str">
        <f t="shared" si="223"/>
        <v/>
      </c>
      <c r="Q203" s="2"/>
      <c r="R203" s="2"/>
      <c r="S203" s="42"/>
      <c r="T203" s="42" t="str">
        <f t="shared" ca="1" si="224"/>
        <v>Error</v>
      </c>
      <c r="U203" s="42">
        <f t="shared" ca="1" si="225"/>
        <v>4</v>
      </c>
      <c r="V203" s="41" t="e">
        <f t="shared" ca="1" si="226"/>
        <v>#N/A</v>
      </c>
      <c r="W203" s="42" t="e">
        <f t="shared" si="227"/>
        <v>#N/A</v>
      </c>
      <c r="X203" s="42">
        <f t="shared" ca="1" si="228"/>
        <v>8</v>
      </c>
      <c r="Y203" s="35" t="e">
        <f t="shared" si="229"/>
        <v>#N/A</v>
      </c>
      <c r="Z203" s="1" t="str">
        <f t="shared" si="230"/>
        <v/>
      </c>
      <c r="AA203" s="1" t="e">
        <f t="shared" si="231"/>
        <v>#N/A</v>
      </c>
      <c r="AB203" s="1" t="str">
        <f>IF(S200="A","Admin!B29","Admin!C29")</f>
        <v>Admin!B29</v>
      </c>
      <c r="AC203" s="79">
        <f t="shared" si="234"/>
        <v>-4</v>
      </c>
      <c r="AD203" s="2" t="str">
        <f t="shared" si="232"/>
        <v>S199</v>
      </c>
      <c r="AE203" s="2" t="str">
        <f t="shared" si="233"/>
        <v>AA$198:AA$205</v>
      </c>
    </row>
    <row r="204" spans="2:31" hidden="1" x14ac:dyDescent="0.2">
      <c r="B204" s="34">
        <v>7</v>
      </c>
      <c r="C204" s="67" t="str">
        <f t="shared" ca="1" si="221"/>
        <v/>
      </c>
      <c r="D204" s="67" t="str">
        <f t="shared" si="222"/>
        <v/>
      </c>
      <c r="E204" s="36"/>
      <c r="F204" s="53" t="s">
        <v>98</v>
      </c>
      <c r="G204" s="49"/>
      <c r="H204" s="49"/>
      <c r="I204" s="58" t="str">
        <f t="shared" si="223"/>
        <v/>
      </c>
      <c r="J204" s="59" t="str">
        <f t="shared" si="223"/>
        <v/>
      </c>
      <c r="K204" s="59" t="str">
        <f t="shared" si="223"/>
        <v/>
      </c>
      <c r="L204" s="59" t="str">
        <f t="shared" si="223"/>
        <v/>
      </c>
      <c r="M204" s="59" t="str">
        <f t="shared" si="223"/>
        <v/>
      </c>
      <c r="N204" s="59" t="str">
        <f t="shared" si="223"/>
        <v/>
      </c>
      <c r="O204" s="59" t="str">
        <f t="shared" si="223"/>
        <v/>
      </c>
      <c r="P204" s="60" t="str">
        <f t="shared" si="223"/>
        <v/>
      </c>
      <c r="Q204" s="2"/>
      <c r="R204" s="2"/>
      <c r="S204" s="42"/>
      <c r="T204" s="42" t="str">
        <f t="shared" ca="1" si="224"/>
        <v>Error</v>
      </c>
      <c r="U204" s="42">
        <f t="shared" ca="1" si="225"/>
        <v>3</v>
      </c>
      <c r="V204" s="41" t="e">
        <f t="shared" ca="1" si="226"/>
        <v>#N/A</v>
      </c>
      <c r="W204" s="42" t="e">
        <f t="shared" si="227"/>
        <v>#N/A</v>
      </c>
      <c r="X204" s="42">
        <f t="shared" ca="1" si="228"/>
        <v>8</v>
      </c>
      <c r="Y204" s="35" t="e">
        <f t="shared" si="229"/>
        <v>#N/A</v>
      </c>
      <c r="Z204" s="1" t="str">
        <f t="shared" si="230"/>
        <v/>
      </c>
      <c r="AA204" s="1" t="e">
        <f t="shared" si="231"/>
        <v>#N/A</v>
      </c>
      <c r="AB204" s="1" t="str">
        <f>IF(S200="A","Admin!B30","Admin!C30")</f>
        <v>Admin!B30</v>
      </c>
      <c r="AC204" s="79">
        <f t="shared" si="234"/>
        <v>-5</v>
      </c>
      <c r="AD204" s="2" t="str">
        <f t="shared" si="232"/>
        <v>S199</v>
      </c>
      <c r="AE204" s="2" t="str">
        <f t="shared" si="233"/>
        <v>AA$198:AA$205</v>
      </c>
    </row>
    <row r="205" spans="2:31" hidden="1" x14ac:dyDescent="0.2">
      <c r="B205" s="37">
        <v>8</v>
      </c>
      <c r="C205" s="68" t="str">
        <f t="shared" ca="1" si="221"/>
        <v/>
      </c>
      <c r="D205" s="68" t="str">
        <f t="shared" si="222"/>
        <v/>
      </c>
      <c r="E205" s="38"/>
      <c r="F205" s="54" t="s">
        <v>98</v>
      </c>
      <c r="G205" s="49"/>
      <c r="H205" s="49"/>
      <c r="I205" s="61" t="str">
        <f t="shared" si="223"/>
        <v/>
      </c>
      <c r="J205" s="62" t="str">
        <f t="shared" si="223"/>
        <v/>
      </c>
      <c r="K205" s="62" t="str">
        <f t="shared" si="223"/>
        <v/>
      </c>
      <c r="L205" s="62" t="str">
        <f t="shared" si="223"/>
        <v/>
      </c>
      <c r="M205" s="62" t="str">
        <f t="shared" si="223"/>
        <v/>
      </c>
      <c r="N205" s="62" t="str">
        <f t="shared" si="223"/>
        <v/>
      </c>
      <c r="O205" s="62" t="str">
        <f t="shared" si="223"/>
        <v/>
      </c>
      <c r="P205" s="63" t="str">
        <f t="shared" si="223"/>
        <v/>
      </c>
      <c r="Q205" s="2"/>
      <c r="R205" s="2"/>
      <c r="S205" s="42"/>
      <c r="T205" s="42" t="str">
        <f t="shared" ca="1" si="224"/>
        <v>Error</v>
      </c>
      <c r="U205" s="42">
        <f t="shared" ca="1" si="225"/>
        <v>0</v>
      </c>
      <c r="V205" s="41" t="e">
        <f t="shared" ca="1" si="226"/>
        <v>#N/A</v>
      </c>
      <c r="W205" s="42" t="e">
        <f t="shared" si="227"/>
        <v>#N/A</v>
      </c>
      <c r="X205" s="42">
        <f t="shared" ca="1" si="228"/>
        <v>8</v>
      </c>
      <c r="Y205" s="35" t="e">
        <f t="shared" si="229"/>
        <v>#N/A</v>
      </c>
      <c r="Z205" s="1" t="str">
        <f t="shared" si="230"/>
        <v/>
      </c>
      <c r="AA205" s="1" t="e">
        <f t="shared" si="231"/>
        <v>#N/A</v>
      </c>
      <c r="AB205" s="1" t="str">
        <f>IF(S200="A","Admin!B31","Admin!C31")</f>
        <v>Admin!B31</v>
      </c>
      <c r="AC205" s="79">
        <f t="shared" si="234"/>
        <v>-6</v>
      </c>
      <c r="AD205" s="2" t="str">
        <f t="shared" si="232"/>
        <v>S199</v>
      </c>
      <c r="AE205" s="2" t="str">
        <f t="shared" si="233"/>
        <v>AA$198:AA$205</v>
      </c>
    </row>
    <row r="206" spans="2:31" ht="12" hidden="1" customHeight="1" x14ac:dyDescent="0.2">
      <c r="B206" s="50"/>
      <c r="C206" s="48"/>
      <c r="D206" s="48"/>
      <c r="E206" s="50"/>
      <c r="F206" s="49" t="s">
        <v>98</v>
      </c>
      <c r="G206" s="49"/>
      <c r="H206" s="49"/>
      <c r="I206" s="51"/>
      <c r="J206" s="51"/>
      <c r="K206" s="51"/>
      <c r="L206" s="51"/>
      <c r="M206" s="51"/>
      <c r="N206" s="51"/>
      <c r="O206" s="51"/>
      <c r="P206" s="51"/>
      <c r="Q206" s="2"/>
      <c r="R206" s="2"/>
      <c r="S206" s="42"/>
      <c r="T206" s="42"/>
      <c r="U206" s="41"/>
      <c r="V206" s="41"/>
      <c r="W206" s="42"/>
      <c r="X206" s="42"/>
      <c r="Y206" s="41"/>
    </row>
    <row r="207" spans="2:31" ht="12" hidden="1" customHeight="1" x14ac:dyDescent="0.2">
      <c r="B207" s="50"/>
      <c r="C207" s="48"/>
      <c r="D207" s="48"/>
      <c r="E207" s="50"/>
      <c r="F207" s="49"/>
      <c r="G207" s="49"/>
      <c r="H207" s="49"/>
      <c r="I207" s="51"/>
      <c r="J207" s="51"/>
      <c r="K207" s="51"/>
      <c r="L207" s="51"/>
      <c r="M207" s="51"/>
      <c r="N207" s="51"/>
      <c r="O207" s="51"/>
      <c r="P207" s="51"/>
      <c r="Q207" s="2"/>
      <c r="R207" s="2"/>
      <c r="S207" s="42"/>
      <c r="T207" s="42"/>
      <c r="U207" s="41"/>
      <c r="V207" s="41"/>
      <c r="W207" s="42"/>
      <c r="X207" s="42"/>
      <c r="Y207" s="41"/>
    </row>
    <row r="208" spans="2:31" s="2" customFormat="1" hidden="1" x14ac:dyDescent="0.2">
      <c r="B208" s="32" t="str">
        <f>S210 &amp; " " &amp; S212 &amp; " string  (" &amp; S$3 &amp;")"</f>
        <v xml:space="preserve">  B string  (Men)</v>
      </c>
      <c r="D208" s="33" t="s">
        <v>71</v>
      </c>
      <c r="E208" s="52"/>
      <c r="F208" s="29" t="s">
        <v>72</v>
      </c>
      <c r="H208" s="47"/>
      <c r="I208" s="29"/>
    </row>
    <row r="209" spans="2:31" hidden="1" x14ac:dyDescent="0.2">
      <c r="B209" s="75" t="s">
        <v>26</v>
      </c>
      <c r="C209" s="76" t="s">
        <v>23</v>
      </c>
      <c r="D209" s="76" t="s">
        <v>70</v>
      </c>
      <c r="E209" s="77" t="s">
        <v>24</v>
      </c>
      <c r="F209" s="78" t="s">
        <v>27</v>
      </c>
      <c r="G209" s="48"/>
      <c r="H209" s="48"/>
      <c r="I209" s="70" t="str">
        <f t="shared" ref="I209:P209" si="235">I$3</f>
        <v>Bromsgrove &amp; Redditch AC</v>
      </c>
      <c r="J209" s="70" t="str">
        <f t="shared" si="235"/>
        <v>Burton AC</v>
      </c>
      <c r="K209" s="70" t="str">
        <f t="shared" si="235"/>
        <v>Kidderminster &amp; Stourport AC</v>
      </c>
      <c r="L209" s="70" t="str">
        <f t="shared" si="235"/>
        <v>Newport Harriers</v>
      </c>
      <c r="M209" s="70" t="str">
        <f t="shared" si="235"/>
        <v>Royal Sutton Coldfield</v>
      </c>
      <c r="N209" s="70" t="str">
        <f t="shared" si="235"/>
        <v>Solihull &amp; Small Heath AC</v>
      </c>
      <c r="O209" s="70" t="str">
        <f t="shared" si="235"/>
        <v>Stratford on Avon AC</v>
      </c>
      <c r="P209" s="70" t="str">
        <f t="shared" si="235"/>
        <v>Team8</v>
      </c>
      <c r="S209" s="40">
        <v>0</v>
      </c>
      <c r="T209" s="41"/>
      <c r="U209" s="42" t="s">
        <v>81</v>
      </c>
      <c r="V209" s="41"/>
      <c r="W209" s="42"/>
      <c r="X209" s="42" t="s">
        <v>82</v>
      </c>
      <c r="Y209" s="41" t="s">
        <v>83</v>
      </c>
      <c r="Z209" s="1" t="s">
        <v>84</v>
      </c>
    </row>
    <row r="210" spans="2:31" hidden="1" x14ac:dyDescent="0.2">
      <c r="B210" s="71">
        <v>1</v>
      </c>
      <c r="C210" s="72" t="str">
        <f t="shared" ref="C210:C217" ca="1" si="236">IF(ISNA(V210),"",V210)</f>
        <v/>
      </c>
      <c r="D210" s="72" t="str">
        <f t="shared" ref="D210:D217" si="237">IF(ISNA(Y210),"",Y210)</f>
        <v/>
      </c>
      <c r="E210" s="73"/>
      <c r="F210" s="74" t="s">
        <v>98</v>
      </c>
      <c r="G210" s="49"/>
      <c r="H210" s="49"/>
      <c r="I210" s="55" t="str">
        <f t="shared" ref="I210:P217" si="238">IF($Z210=I$3,$T210,"")</f>
        <v/>
      </c>
      <c r="J210" s="56" t="str">
        <f t="shared" si="238"/>
        <v/>
      </c>
      <c r="K210" s="56" t="str">
        <f t="shared" si="238"/>
        <v/>
      </c>
      <c r="L210" s="56" t="str">
        <f t="shared" si="238"/>
        <v/>
      </c>
      <c r="M210" s="56" t="str">
        <f t="shared" si="238"/>
        <v/>
      </c>
      <c r="N210" s="56" t="str">
        <f t="shared" si="238"/>
        <v/>
      </c>
      <c r="O210" s="56" t="str">
        <f t="shared" si="238"/>
        <v/>
      </c>
      <c r="P210" s="57" t="str">
        <f t="shared" si="238"/>
        <v/>
      </c>
      <c r="Q210" s="2"/>
      <c r="R210" s="2"/>
      <c r="S210" s="42" t="s">
        <v>75</v>
      </c>
      <c r="T210" s="42" t="str">
        <f t="shared" ref="T210:T217" ca="1" si="239">IF(X210&gt;1,"Error",U210)</f>
        <v>Error</v>
      </c>
      <c r="U210" s="42">
        <f t="shared" ref="U210:U217" ca="1" si="240">IF(AND(E210&lt;&gt;"",LEFT(F210,1)="d"),0,INDIRECT(AB210))</f>
        <v>8</v>
      </c>
      <c r="V210" s="41" t="e">
        <f t="shared" ref="V210:V217" ca="1" si="241">HLOOKUP(E210,INDIRECT($S$4),INDIRECT(AD210),FALSE)</f>
        <v>#N/A</v>
      </c>
      <c r="W210" s="42" t="e">
        <f t="shared" ref="W210:W217" si="242">CONCATENATE("=",AA210)</f>
        <v>#N/A</v>
      </c>
      <c r="X210" s="42">
        <f t="shared" ref="X210:X217" ca="1" si="243">COUNTIF(INDIRECT(AE210),W210)</f>
        <v>8</v>
      </c>
      <c r="Y210" s="35" t="e">
        <f t="shared" ref="Y210:Y217" si="244">VLOOKUP(E210,TeamID,2,FALSE)</f>
        <v>#N/A</v>
      </c>
      <c r="Z210" s="1" t="str">
        <f t="shared" ref="Z210:Z217" si="245">IF(ISNA(Y210),"",Y210)</f>
        <v/>
      </c>
      <c r="AA210" s="1" t="e">
        <f t="shared" ref="AA210:AA217" si="246">HLOOKUP(E210,$I$24:$X$25, 2, FALSE)</f>
        <v>#N/A</v>
      </c>
      <c r="AB210" s="1" t="str">
        <f>IF(S212="A","Admin!B24","Admin!C24")</f>
        <v>Admin!C24</v>
      </c>
      <c r="AC210" s="79">
        <v>1</v>
      </c>
      <c r="AD210" s="2" t="str">
        <f t="shared" ref="AD210:AD217" si="247">"S" &amp; ROW(AB210)+AC210</f>
        <v>S211</v>
      </c>
      <c r="AE210" s="2" t="str">
        <f t="shared" ref="AE210:AE217" si="248">"AA$"&amp;ROW(AD210)+AC210-1&amp;":AA$"&amp;ROW(AD210)+AC210+6</f>
        <v>AA$210:AA$217</v>
      </c>
    </row>
    <row r="211" spans="2:31" hidden="1" x14ac:dyDescent="0.2">
      <c r="B211" s="34">
        <v>2</v>
      </c>
      <c r="C211" s="67" t="str">
        <f t="shared" ca="1" si="236"/>
        <v/>
      </c>
      <c r="D211" s="67" t="str">
        <f t="shared" si="237"/>
        <v/>
      </c>
      <c r="E211" s="36"/>
      <c r="F211" s="53" t="s">
        <v>98</v>
      </c>
      <c r="G211" s="49"/>
      <c r="H211" s="49"/>
      <c r="I211" s="58" t="str">
        <f t="shared" si="238"/>
        <v/>
      </c>
      <c r="J211" s="59" t="str">
        <f t="shared" si="238"/>
        <v/>
      </c>
      <c r="K211" s="59" t="str">
        <f t="shared" si="238"/>
        <v/>
      </c>
      <c r="L211" s="59" t="str">
        <f t="shared" si="238"/>
        <v/>
      </c>
      <c r="M211" s="59" t="str">
        <f t="shared" si="238"/>
        <v/>
      </c>
      <c r="N211" s="59" t="str">
        <f t="shared" si="238"/>
        <v/>
      </c>
      <c r="O211" s="59" t="str">
        <f t="shared" si="238"/>
        <v/>
      </c>
      <c r="P211" s="60" t="str">
        <f t="shared" si="238"/>
        <v/>
      </c>
      <c r="Q211" s="2"/>
      <c r="R211" s="2"/>
      <c r="S211" s="42">
        <f>S209-$S$7</f>
        <v>-32</v>
      </c>
      <c r="T211" s="42" t="str">
        <f t="shared" ca="1" si="239"/>
        <v>Error</v>
      </c>
      <c r="U211" s="42">
        <f t="shared" ca="1" si="240"/>
        <v>6</v>
      </c>
      <c r="V211" s="41" t="e">
        <f t="shared" ca="1" si="241"/>
        <v>#N/A</v>
      </c>
      <c r="W211" s="42" t="e">
        <f t="shared" si="242"/>
        <v>#N/A</v>
      </c>
      <c r="X211" s="42">
        <f t="shared" ca="1" si="243"/>
        <v>8</v>
      </c>
      <c r="Y211" s="35" t="e">
        <f t="shared" si="244"/>
        <v>#N/A</v>
      </c>
      <c r="Z211" s="1" t="str">
        <f t="shared" si="245"/>
        <v/>
      </c>
      <c r="AA211" s="1" t="e">
        <f t="shared" si="246"/>
        <v>#N/A</v>
      </c>
      <c r="AB211" s="1" t="str">
        <f>IF(S212="A","Admin!B25","Admin!C25")</f>
        <v>Admin!C25</v>
      </c>
      <c r="AC211" s="79">
        <f t="shared" ref="AC211:AC217" si="249">AC210-1</f>
        <v>0</v>
      </c>
      <c r="AD211" s="2" t="str">
        <f t="shared" si="247"/>
        <v>S211</v>
      </c>
      <c r="AE211" s="2" t="str">
        <f t="shared" si="248"/>
        <v>AA$210:AA$217</v>
      </c>
    </row>
    <row r="212" spans="2:31" hidden="1" x14ac:dyDescent="0.2">
      <c r="B212" s="34">
        <v>3</v>
      </c>
      <c r="C212" s="67" t="str">
        <f t="shared" ca="1" si="236"/>
        <v/>
      </c>
      <c r="D212" s="67" t="str">
        <f t="shared" si="237"/>
        <v/>
      </c>
      <c r="E212" s="36"/>
      <c r="F212" s="53" t="s">
        <v>98</v>
      </c>
      <c r="G212" s="49"/>
      <c r="H212" s="49"/>
      <c r="I212" s="58" t="str">
        <f t="shared" si="238"/>
        <v/>
      </c>
      <c r="J212" s="59" t="str">
        <f t="shared" si="238"/>
        <v/>
      </c>
      <c r="K212" s="59" t="str">
        <f t="shared" si="238"/>
        <v/>
      </c>
      <c r="L212" s="59" t="str">
        <f t="shared" si="238"/>
        <v/>
      </c>
      <c r="M212" s="59" t="str">
        <f t="shared" si="238"/>
        <v/>
      </c>
      <c r="N212" s="59" t="str">
        <f t="shared" si="238"/>
        <v/>
      </c>
      <c r="O212" s="59" t="str">
        <f t="shared" si="238"/>
        <v/>
      </c>
      <c r="P212" s="60" t="str">
        <f t="shared" si="238"/>
        <v/>
      </c>
      <c r="Q212" s="2"/>
      <c r="R212" s="2"/>
      <c r="S212" s="81" t="s">
        <v>45</v>
      </c>
      <c r="T212" s="42" t="str">
        <f t="shared" ca="1" si="239"/>
        <v>Error</v>
      </c>
      <c r="U212" s="42">
        <f t="shared" ca="1" si="240"/>
        <v>5</v>
      </c>
      <c r="V212" s="41" t="e">
        <f t="shared" ca="1" si="241"/>
        <v>#N/A</v>
      </c>
      <c r="W212" s="42" t="e">
        <f t="shared" si="242"/>
        <v>#N/A</v>
      </c>
      <c r="X212" s="42">
        <f t="shared" ca="1" si="243"/>
        <v>8</v>
      </c>
      <c r="Y212" s="35" t="e">
        <f t="shared" si="244"/>
        <v>#N/A</v>
      </c>
      <c r="Z212" s="1" t="str">
        <f t="shared" si="245"/>
        <v/>
      </c>
      <c r="AA212" s="1" t="e">
        <f t="shared" si="246"/>
        <v>#N/A</v>
      </c>
      <c r="AB212" s="1" t="str">
        <f>IF(S212="A","Admin!B26","Admin!C26")</f>
        <v>Admin!C26</v>
      </c>
      <c r="AC212" s="79">
        <f t="shared" si="249"/>
        <v>-1</v>
      </c>
      <c r="AD212" s="2" t="str">
        <f t="shared" si="247"/>
        <v>S211</v>
      </c>
      <c r="AE212" s="2" t="str">
        <f t="shared" si="248"/>
        <v>AA$210:AA$217</v>
      </c>
    </row>
    <row r="213" spans="2:31" hidden="1" x14ac:dyDescent="0.2">
      <c r="B213" s="34">
        <v>4</v>
      </c>
      <c r="C213" s="67" t="str">
        <f t="shared" ca="1" si="236"/>
        <v/>
      </c>
      <c r="D213" s="67" t="str">
        <f t="shared" si="237"/>
        <v/>
      </c>
      <c r="E213" s="36"/>
      <c r="F213" s="53" t="s">
        <v>98</v>
      </c>
      <c r="G213" s="49"/>
      <c r="H213" s="49"/>
      <c r="I213" s="58" t="str">
        <f t="shared" si="238"/>
        <v/>
      </c>
      <c r="J213" s="59" t="str">
        <f t="shared" si="238"/>
        <v/>
      </c>
      <c r="K213" s="59" t="str">
        <f t="shared" si="238"/>
        <v/>
      </c>
      <c r="L213" s="59" t="str">
        <f t="shared" si="238"/>
        <v/>
      </c>
      <c r="M213" s="59" t="str">
        <f t="shared" si="238"/>
        <v/>
      </c>
      <c r="N213" s="59" t="str">
        <f t="shared" si="238"/>
        <v/>
      </c>
      <c r="O213" s="59" t="str">
        <f t="shared" si="238"/>
        <v/>
      </c>
      <c r="P213" s="60" t="str">
        <f t="shared" si="238"/>
        <v/>
      </c>
      <c r="Q213" s="2"/>
      <c r="R213" s="2"/>
      <c r="S213" s="80" t="s">
        <v>85</v>
      </c>
      <c r="T213" s="42" t="str">
        <f t="shared" ca="1" si="239"/>
        <v>Error</v>
      </c>
      <c r="U213" s="42">
        <f t="shared" ca="1" si="240"/>
        <v>4</v>
      </c>
      <c r="V213" s="41" t="e">
        <f t="shared" ca="1" si="241"/>
        <v>#N/A</v>
      </c>
      <c r="W213" s="42" t="e">
        <f t="shared" si="242"/>
        <v>#N/A</v>
      </c>
      <c r="X213" s="42">
        <f t="shared" ca="1" si="243"/>
        <v>8</v>
      </c>
      <c r="Y213" s="35" t="e">
        <f t="shared" si="244"/>
        <v>#N/A</v>
      </c>
      <c r="Z213" s="1" t="str">
        <f t="shared" si="245"/>
        <v/>
      </c>
      <c r="AA213" s="1" t="e">
        <f t="shared" si="246"/>
        <v>#N/A</v>
      </c>
      <c r="AB213" s="1" t="str">
        <f>IF(S212="A","Admin!B27","Admin!C27")</f>
        <v>Admin!C27</v>
      </c>
      <c r="AC213" s="79">
        <f t="shared" si="249"/>
        <v>-2</v>
      </c>
      <c r="AD213" s="2" t="str">
        <f t="shared" si="247"/>
        <v>S211</v>
      </c>
      <c r="AE213" s="2" t="str">
        <f t="shared" si="248"/>
        <v>AA$210:AA$217</v>
      </c>
    </row>
    <row r="214" spans="2:31" hidden="1" x14ac:dyDescent="0.2">
      <c r="B214" s="34">
        <v>5</v>
      </c>
      <c r="C214" s="67" t="str">
        <f t="shared" ca="1" si="236"/>
        <v/>
      </c>
      <c r="D214" s="67" t="str">
        <f t="shared" si="237"/>
        <v/>
      </c>
      <c r="E214" s="36"/>
      <c r="F214" s="53" t="s">
        <v>98</v>
      </c>
      <c r="G214" s="49"/>
      <c r="H214" s="49"/>
      <c r="I214" s="58" t="str">
        <f t="shared" si="238"/>
        <v/>
      </c>
      <c r="J214" s="59" t="str">
        <f t="shared" si="238"/>
        <v/>
      </c>
      <c r="K214" s="59" t="str">
        <f t="shared" si="238"/>
        <v/>
      </c>
      <c r="L214" s="59" t="str">
        <f t="shared" si="238"/>
        <v/>
      </c>
      <c r="M214" s="59" t="str">
        <f t="shared" si="238"/>
        <v/>
      </c>
      <c r="N214" s="59" t="str">
        <f t="shared" si="238"/>
        <v/>
      </c>
      <c r="O214" s="59" t="str">
        <f t="shared" si="238"/>
        <v/>
      </c>
      <c r="P214" s="60" t="str">
        <f t="shared" si="238"/>
        <v/>
      </c>
      <c r="Q214" s="2"/>
      <c r="R214" s="2"/>
      <c r="S214" s="42"/>
      <c r="T214" s="42" t="str">
        <f t="shared" ca="1" si="239"/>
        <v>Error</v>
      </c>
      <c r="U214" s="42">
        <f t="shared" ca="1" si="240"/>
        <v>3</v>
      </c>
      <c r="V214" s="41" t="e">
        <f t="shared" ca="1" si="241"/>
        <v>#N/A</v>
      </c>
      <c r="W214" s="42" t="e">
        <f t="shared" si="242"/>
        <v>#N/A</v>
      </c>
      <c r="X214" s="42">
        <f t="shared" ca="1" si="243"/>
        <v>8</v>
      </c>
      <c r="Y214" s="35" t="e">
        <f t="shared" si="244"/>
        <v>#N/A</v>
      </c>
      <c r="Z214" s="1" t="str">
        <f t="shared" si="245"/>
        <v/>
      </c>
      <c r="AA214" s="1" t="e">
        <f t="shared" si="246"/>
        <v>#N/A</v>
      </c>
      <c r="AB214" s="1" t="str">
        <f>IF(S212="A","Admin!B28","Admin!C28")</f>
        <v>Admin!C28</v>
      </c>
      <c r="AC214" s="79">
        <f t="shared" si="249"/>
        <v>-3</v>
      </c>
      <c r="AD214" s="2" t="str">
        <f t="shared" si="247"/>
        <v>S211</v>
      </c>
      <c r="AE214" s="2" t="str">
        <f t="shared" si="248"/>
        <v>AA$210:AA$217</v>
      </c>
    </row>
    <row r="215" spans="2:31" hidden="1" x14ac:dyDescent="0.2">
      <c r="B215" s="34">
        <v>6</v>
      </c>
      <c r="C215" s="67" t="str">
        <f t="shared" ca="1" si="236"/>
        <v/>
      </c>
      <c r="D215" s="67" t="str">
        <f t="shared" si="237"/>
        <v/>
      </c>
      <c r="E215" s="36"/>
      <c r="F215" s="53" t="s">
        <v>98</v>
      </c>
      <c r="G215" s="49"/>
      <c r="H215" s="49"/>
      <c r="I215" s="58" t="str">
        <f t="shared" si="238"/>
        <v/>
      </c>
      <c r="J215" s="59" t="str">
        <f t="shared" si="238"/>
        <v/>
      </c>
      <c r="K215" s="59" t="str">
        <f t="shared" si="238"/>
        <v/>
      </c>
      <c r="L215" s="59" t="str">
        <f t="shared" si="238"/>
        <v/>
      </c>
      <c r="M215" s="59" t="str">
        <f t="shared" si="238"/>
        <v/>
      </c>
      <c r="N215" s="59" t="str">
        <f t="shared" si="238"/>
        <v/>
      </c>
      <c r="O215" s="59" t="str">
        <f t="shared" si="238"/>
        <v/>
      </c>
      <c r="P215" s="60" t="str">
        <f t="shared" si="238"/>
        <v/>
      </c>
      <c r="Q215" s="2"/>
      <c r="R215" s="2"/>
      <c r="S215" s="42"/>
      <c r="T215" s="42" t="str">
        <f t="shared" ca="1" si="239"/>
        <v>Error</v>
      </c>
      <c r="U215" s="42">
        <f t="shared" ca="1" si="240"/>
        <v>2</v>
      </c>
      <c r="V215" s="41" t="e">
        <f t="shared" ca="1" si="241"/>
        <v>#N/A</v>
      </c>
      <c r="W215" s="42" t="e">
        <f t="shared" si="242"/>
        <v>#N/A</v>
      </c>
      <c r="X215" s="42">
        <f t="shared" ca="1" si="243"/>
        <v>8</v>
      </c>
      <c r="Y215" s="35" t="e">
        <f t="shared" si="244"/>
        <v>#N/A</v>
      </c>
      <c r="Z215" s="1" t="str">
        <f t="shared" si="245"/>
        <v/>
      </c>
      <c r="AA215" s="1" t="e">
        <f t="shared" si="246"/>
        <v>#N/A</v>
      </c>
      <c r="AB215" s="1" t="str">
        <f>IF(S212="A","Admin!B29","Admin!C29")</f>
        <v>Admin!C29</v>
      </c>
      <c r="AC215" s="79">
        <f t="shared" si="249"/>
        <v>-4</v>
      </c>
      <c r="AD215" s="2" t="str">
        <f t="shared" si="247"/>
        <v>S211</v>
      </c>
      <c r="AE215" s="2" t="str">
        <f t="shared" si="248"/>
        <v>AA$210:AA$217</v>
      </c>
    </row>
    <row r="216" spans="2:31" hidden="1" x14ac:dyDescent="0.2">
      <c r="B216" s="34">
        <v>7</v>
      </c>
      <c r="C216" s="67" t="str">
        <f t="shared" ca="1" si="236"/>
        <v/>
      </c>
      <c r="D216" s="67" t="str">
        <f t="shared" si="237"/>
        <v/>
      </c>
      <c r="E216" s="36"/>
      <c r="F216" s="53" t="s">
        <v>98</v>
      </c>
      <c r="G216" s="49"/>
      <c r="H216" s="49"/>
      <c r="I216" s="58" t="str">
        <f t="shared" si="238"/>
        <v/>
      </c>
      <c r="J216" s="59" t="str">
        <f t="shared" si="238"/>
        <v/>
      </c>
      <c r="K216" s="59" t="str">
        <f t="shared" si="238"/>
        <v/>
      </c>
      <c r="L216" s="59" t="str">
        <f t="shared" si="238"/>
        <v/>
      </c>
      <c r="M216" s="59" t="str">
        <f t="shared" si="238"/>
        <v/>
      </c>
      <c r="N216" s="59" t="str">
        <f t="shared" si="238"/>
        <v/>
      </c>
      <c r="O216" s="59" t="str">
        <f t="shared" si="238"/>
        <v/>
      </c>
      <c r="P216" s="60" t="str">
        <f t="shared" si="238"/>
        <v/>
      </c>
      <c r="Q216" s="2"/>
      <c r="R216" s="2"/>
      <c r="S216" s="42"/>
      <c r="T216" s="42" t="str">
        <f t="shared" ca="1" si="239"/>
        <v>Error</v>
      </c>
      <c r="U216" s="42">
        <f t="shared" ca="1" si="240"/>
        <v>1</v>
      </c>
      <c r="V216" s="41" t="e">
        <f t="shared" ca="1" si="241"/>
        <v>#N/A</v>
      </c>
      <c r="W216" s="42" t="e">
        <f t="shared" si="242"/>
        <v>#N/A</v>
      </c>
      <c r="X216" s="42">
        <f t="shared" ca="1" si="243"/>
        <v>8</v>
      </c>
      <c r="Y216" s="35" t="e">
        <f t="shared" si="244"/>
        <v>#N/A</v>
      </c>
      <c r="Z216" s="1" t="str">
        <f t="shared" si="245"/>
        <v/>
      </c>
      <c r="AA216" s="1" t="e">
        <f t="shared" si="246"/>
        <v>#N/A</v>
      </c>
      <c r="AB216" s="1" t="str">
        <f>IF(S212="A","Admin!B30","Admin!C30")</f>
        <v>Admin!C30</v>
      </c>
      <c r="AC216" s="79">
        <f t="shared" si="249"/>
        <v>-5</v>
      </c>
      <c r="AD216" s="2" t="str">
        <f t="shared" si="247"/>
        <v>S211</v>
      </c>
      <c r="AE216" s="2" t="str">
        <f t="shared" si="248"/>
        <v>AA$210:AA$217</v>
      </c>
    </row>
    <row r="217" spans="2:31" hidden="1" x14ac:dyDescent="0.2">
      <c r="B217" s="37">
        <v>8</v>
      </c>
      <c r="C217" s="68" t="str">
        <f t="shared" ca="1" si="236"/>
        <v/>
      </c>
      <c r="D217" s="68" t="str">
        <f t="shared" si="237"/>
        <v/>
      </c>
      <c r="E217" s="38"/>
      <c r="F217" s="54" t="s">
        <v>98</v>
      </c>
      <c r="G217" s="49"/>
      <c r="H217" s="49"/>
      <c r="I217" s="61" t="str">
        <f t="shared" si="238"/>
        <v/>
      </c>
      <c r="J217" s="62" t="str">
        <f t="shared" si="238"/>
        <v/>
      </c>
      <c r="K217" s="62" t="str">
        <f t="shared" si="238"/>
        <v/>
      </c>
      <c r="L217" s="62" t="str">
        <f t="shared" si="238"/>
        <v/>
      </c>
      <c r="M217" s="62" t="str">
        <f t="shared" si="238"/>
        <v/>
      </c>
      <c r="N217" s="62" t="str">
        <f t="shared" si="238"/>
        <v/>
      </c>
      <c r="O217" s="62" t="str">
        <f t="shared" si="238"/>
        <v/>
      </c>
      <c r="P217" s="63" t="str">
        <f t="shared" si="238"/>
        <v/>
      </c>
      <c r="Q217" s="2"/>
      <c r="R217" s="2"/>
      <c r="S217" s="42"/>
      <c r="T217" s="42" t="str">
        <f t="shared" ca="1" si="239"/>
        <v>Error</v>
      </c>
      <c r="U217" s="42">
        <f t="shared" ca="1" si="240"/>
        <v>0</v>
      </c>
      <c r="V217" s="41" t="e">
        <f t="shared" ca="1" si="241"/>
        <v>#N/A</v>
      </c>
      <c r="W217" s="42" t="e">
        <f t="shared" si="242"/>
        <v>#N/A</v>
      </c>
      <c r="X217" s="42">
        <f t="shared" ca="1" si="243"/>
        <v>8</v>
      </c>
      <c r="Y217" s="35" t="e">
        <f t="shared" si="244"/>
        <v>#N/A</v>
      </c>
      <c r="Z217" s="1" t="str">
        <f t="shared" si="245"/>
        <v/>
      </c>
      <c r="AA217" s="1" t="e">
        <f t="shared" si="246"/>
        <v>#N/A</v>
      </c>
      <c r="AB217" s="1" t="str">
        <f>IF(S212="A","Admin!B31","Admin!C31")</f>
        <v>Admin!C31</v>
      </c>
      <c r="AC217" s="79">
        <f t="shared" si="249"/>
        <v>-6</v>
      </c>
      <c r="AD217" s="2" t="str">
        <f t="shared" si="247"/>
        <v>S211</v>
      </c>
      <c r="AE217" s="2" t="str">
        <f t="shared" si="248"/>
        <v>AA$210:AA$217</v>
      </c>
    </row>
  </sheetData>
  <sheetProtection password="D857" sheet="1" objects="1" scenarios="1"/>
  <mergeCells count="13">
    <mergeCell ref="F9:H9"/>
    <mergeCell ref="F10:H10"/>
    <mergeCell ref="F24:H24"/>
    <mergeCell ref="F25:H25"/>
    <mergeCell ref="F12:H12"/>
    <mergeCell ref="F11:H11"/>
    <mergeCell ref="B1:C1"/>
    <mergeCell ref="F3:H3"/>
    <mergeCell ref="F7:H7"/>
    <mergeCell ref="F8:H8"/>
    <mergeCell ref="F4:H4"/>
    <mergeCell ref="F5:H5"/>
    <mergeCell ref="F6:H6"/>
  </mergeCells>
  <phoneticPr fontId="0" type="noConversion"/>
  <conditionalFormatting sqref="I30:P37 I42:P49 I54:P61 I66:P73 I210:P217 I78:P85 I102:P109 I114:P121 I126:P133 I138:P145 I150:P157 I162:P169 I174:P181 I186:P193 I198:P205 I90:P97">
    <cfRule type="cellIs" dxfId="19" priority="1" stopIfTrue="1" operator="equal">
      <formula>"Error"</formula>
    </cfRule>
  </conditionalFormatting>
  <conditionalFormatting sqref="C210:C217 C198:C205 C186:C193 C174:C181 C162:C169 C150:C157 C138:C145 C126:C133 C114:C121 C102:C109 C90:C97 C78:C85 C66:C73 C54:C61 C42:C49 C30:C37">
    <cfRule type="cellIs" dxfId="18" priority="2" stopIfTrue="1" operator="equal">
      <formula>0</formula>
    </cfRule>
  </conditionalFormatting>
  <dataValidations count="3">
    <dataValidation type="list" allowBlank="1" showDropDown="1" showInputMessage="1" showErrorMessage="1" error="You must enter a valid A or B string ID" sqref="E38:E39 E62:E63 E86:E87 E110:E111 E134:E135 E158:E159 E182:E183 E206:E207" xr:uid="{00000000-0002-0000-0400-000000000000}">
      <formula1>$I$48:$X$48</formula1>
    </dataValidation>
    <dataValidation type="decimal" allowBlank="1" showInputMessage="1" showErrorMessage="1" errorTitle="Wind Speed" error="Wind speed must be between -10 and +10 m/s or blank" sqref="E124 E196 E208 E184 E172 E160 E148 E136" xr:uid="{00000000-0002-0000-0400-000001000000}">
      <formula1>-10</formula1>
      <formula2>10</formula2>
    </dataValidation>
    <dataValidation type="list" allowBlank="1" showDropDown="1" showInputMessage="1" showErrorMessage="1" error="You must enter a valid A or B string ID" sqref="E30:E37 E42:E49 E54:E61 E66:E73 E78:E85 E90:E97 E102:E109 E114:E121 E126:E133 E138:E145 E150:E157 E162:E169 E174:E181 E186:E193 E198:E205 E210:E217" xr:uid="{00000000-0002-0000-0400-000002000000}">
      <formula1>$I$24:$X$24</formula1>
    </dataValidation>
  </dataValidations>
  <hyperlinks>
    <hyperlink ref="F4:H4" location="A28:A49" display="A28:A49" xr:uid="{00000000-0004-0000-0400-000000000000}"/>
    <hyperlink ref="F5:H11" location="Master!A28:A49" display="Master!A28:A49" xr:uid="{00000000-0004-0000-0400-000001000000}"/>
    <hyperlink ref="F11:H11" location="A196:A217" display="A196:A217" xr:uid="{00000000-0004-0000-0400-000002000000}"/>
    <hyperlink ref="F5:H5" location="A52:A73" display="A52:A73" xr:uid="{00000000-0004-0000-0400-000003000000}"/>
    <hyperlink ref="F6:H6" location="A76:A97" display="A76:A97" xr:uid="{00000000-0004-0000-0400-000004000000}"/>
    <hyperlink ref="F7:H7" location="A100:A121" display="A100:A121" xr:uid="{00000000-0004-0000-0400-000005000000}"/>
    <hyperlink ref="F8:H8" location="A124:A145" display="A124:A145" xr:uid="{00000000-0004-0000-0400-000006000000}"/>
    <hyperlink ref="F9:H9" location="A148:A169" display="A148:A169" xr:uid="{00000000-0004-0000-0400-000007000000}"/>
    <hyperlink ref="F10:H10" location="A172:A193" display="A172:A193" xr:uid="{00000000-0004-0000-0400-000008000000}"/>
    <hyperlink ref="C4" location="Totals!A1" display="Totals" xr:uid="{00000000-0004-0000-0400-000009000000}"/>
    <hyperlink ref="C6" location="Summary!A1" display="Summary" xr:uid="{00000000-0004-0000-0400-00000A000000}"/>
    <hyperlink ref="C8" location="Declarations!A1" display="Declarations" xr:uid="{00000000-0004-0000-0400-00000B000000}"/>
  </hyperlinks>
  <pageMargins left="0.74803149606299213" right="0.74803149606299213" top="0.98425196850393704" bottom="0.98425196850393704" header="0.51181102362204722" footer="0.51181102362204722"/>
  <pageSetup paperSize="9" orientation="portrait" verticalDpi="0" r:id="rId1"/>
  <headerFooter alignWithMargins="0">
    <oddHeader>&amp;CMidland League&amp;R&amp;D</oddHeader>
    <oddFooter>&amp;L&amp;10Program by: tony_J_noel@hotmail.com&amp;R&amp;A</oddFooter>
  </headerFooter>
  <drawing r:id="rId2"/>
  <legacyDrawing r:id="rId3"/>
  <controls>
    <mc:AlternateContent xmlns:mc="http://schemas.openxmlformats.org/markup-compatibility/2006">
      <mc:Choice Requires="x14">
        <control shapeId="15514" r:id="rId4" name="imgSponsor">
          <controlPr defaultSize="0" autoLine="0" r:id="rId5">
            <anchor moveWithCells="1">
              <from>
                <xdr:col>3</xdr:col>
                <xdr:colOff>85725</xdr:colOff>
                <xdr:row>4</xdr:row>
                <xdr:rowOff>28575</xdr:rowOff>
              </from>
              <to>
                <xdr:col>4</xdr:col>
                <xdr:colOff>285750</xdr:colOff>
                <xdr:row>6</xdr:row>
                <xdr:rowOff>142875</xdr:rowOff>
              </to>
            </anchor>
          </controlPr>
        </control>
      </mc:Choice>
      <mc:Fallback>
        <control shapeId="15514" r:id="rId4" name="imgSponsor"/>
      </mc:Fallback>
    </mc:AlternateContent>
    <mc:AlternateContent xmlns:mc="http://schemas.openxmlformats.org/markup-compatibility/2006">
      <mc:Choice Requires="x14">
        <control shapeId="15366" r:id="rId6" name="CommandButton2">
          <controlPr defaultSize="0" autoLine="0" r:id="rId7">
            <anchor moveWithCells="1">
              <from>
                <xdr:col>3</xdr:col>
                <xdr:colOff>323850</xdr:colOff>
                <xdr:row>9</xdr:row>
                <xdr:rowOff>66675</xdr:rowOff>
              </from>
              <to>
                <xdr:col>4</xdr:col>
                <xdr:colOff>47625</xdr:colOff>
                <xdr:row>11</xdr:row>
                <xdr:rowOff>28575</xdr:rowOff>
              </to>
            </anchor>
          </controlPr>
        </control>
      </mc:Choice>
      <mc:Fallback>
        <control shapeId="15366" r:id="rId6" name="CommandButton2"/>
      </mc:Fallback>
    </mc:AlternateContent>
    <mc:AlternateContent xmlns:mc="http://schemas.openxmlformats.org/markup-compatibility/2006">
      <mc:Choice Requires="x14">
        <control shapeId="15365" r:id="rId8" name="CommandButton1">
          <controlPr defaultSize="0" autoLine="0" r:id="rId9">
            <anchor moveWithCells="1">
              <from>
                <xdr:col>2</xdr:col>
                <xdr:colOff>0</xdr:colOff>
                <xdr:row>9</xdr:row>
                <xdr:rowOff>57150</xdr:rowOff>
              </from>
              <to>
                <xdr:col>3</xdr:col>
                <xdr:colOff>0</xdr:colOff>
                <xdr:row>11</xdr:row>
                <xdr:rowOff>19050</xdr:rowOff>
              </to>
            </anchor>
          </controlPr>
        </control>
      </mc:Choice>
      <mc:Fallback>
        <control shapeId="15365" r:id="rId8" name="CommandButton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>
    <tabColor indexed="42"/>
  </sheetPr>
  <dimension ref="B1:AE217"/>
  <sheetViews>
    <sheetView showGridLines="0" workbookViewId="0">
      <pane ySplit="13" topLeftCell="A178" activePane="bottomLeft" state="frozen"/>
      <selection pane="bottomLeft" activeCell="F190" sqref="F190"/>
    </sheetView>
  </sheetViews>
  <sheetFormatPr defaultRowHeight="12.75" x14ac:dyDescent="0.2"/>
  <cols>
    <col min="1" max="1" width="1.75" style="1" customWidth="1"/>
    <col min="2" max="2" width="5.25" style="2" customWidth="1"/>
    <col min="3" max="3" width="19.625" style="1" customWidth="1"/>
    <col min="4" max="4" width="11.625" style="1" customWidth="1"/>
    <col min="5" max="5" width="4.125" style="1" customWidth="1"/>
    <col min="6" max="6" width="7.875" style="1" customWidth="1"/>
    <col min="7" max="7" width="2.25" style="1" customWidth="1"/>
    <col min="8" max="8" width="0.5" style="1" customWidth="1"/>
    <col min="9" max="15" width="10.75" style="1" customWidth="1"/>
    <col min="16" max="16" width="10.75" style="1" hidden="1" customWidth="1"/>
    <col min="17" max="17" width="7.125" style="1" customWidth="1"/>
    <col min="18" max="18" width="7.125" style="1" hidden="1" customWidth="1"/>
    <col min="19" max="19" width="16" style="1" hidden="1" customWidth="1"/>
    <col min="20" max="20" width="8.25" style="1" hidden="1" customWidth="1"/>
    <col min="21" max="21" width="5.125" style="1" hidden="1" customWidth="1"/>
    <col min="22" max="22" width="9.75" style="1" hidden="1" customWidth="1"/>
    <col min="23" max="23" width="12.875" style="2" hidden="1" customWidth="1"/>
    <col min="24" max="24" width="3.5" style="2" hidden="1" customWidth="1"/>
    <col min="25" max="25" width="13.25" style="1" hidden="1" customWidth="1"/>
    <col min="26" max="26" width="14.75" style="1" hidden="1" customWidth="1"/>
    <col min="27" max="27" width="4.5" style="1" hidden="1" customWidth="1"/>
    <col min="28" max="28" width="8.875" style="1" hidden="1" customWidth="1"/>
    <col min="29" max="29" width="2.375" style="1" hidden="1" customWidth="1"/>
    <col min="30" max="30" width="5.25" style="2" hidden="1" customWidth="1"/>
    <col min="31" max="31" width="10.75" style="1" hidden="1" customWidth="1"/>
    <col min="32" max="16384" width="9" style="1"/>
  </cols>
  <sheetData>
    <row r="1" spans="2:26" x14ac:dyDescent="0.2">
      <c r="B1" s="429">
        <f>Admin!B35</f>
        <v>43253</v>
      </c>
      <c r="C1" s="429"/>
      <c r="E1" s="8"/>
      <c r="F1" s="9" t="str">
        <f>Admin!B34</f>
        <v>Midland League (Div 4)</v>
      </c>
      <c r="G1" s="26"/>
      <c r="H1" s="26"/>
      <c r="I1" s="8"/>
      <c r="O1" s="8" t="str">
        <f>Admin!B36</f>
        <v>Burton</v>
      </c>
      <c r="Q1" s="10"/>
      <c r="R1" s="10"/>
      <c r="S1" s="10"/>
      <c r="U1" s="8"/>
      <c r="V1" s="10"/>
    </row>
    <row r="2" spans="2:26" ht="6" customHeight="1" x14ac:dyDescent="0.2">
      <c r="B2" s="9"/>
      <c r="D2" s="39"/>
      <c r="E2" s="8"/>
      <c r="F2" s="10"/>
      <c r="G2" s="26"/>
      <c r="H2" s="26"/>
      <c r="I2" s="8"/>
      <c r="N2" s="10"/>
      <c r="O2" s="10"/>
      <c r="P2" s="10"/>
      <c r="Q2" s="10"/>
      <c r="R2" s="10"/>
      <c r="S2" s="10"/>
      <c r="U2" s="8"/>
      <c r="V2" s="10"/>
    </row>
    <row r="3" spans="2:26" ht="13.5" thickBot="1" x14ac:dyDescent="0.25">
      <c r="B3" s="9"/>
      <c r="D3" s="39"/>
      <c r="E3" s="8"/>
      <c r="F3" s="433" t="str">
        <f>S6</f>
        <v>Men</v>
      </c>
      <c r="G3" s="434"/>
      <c r="H3" s="435"/>
      <c r="I3" s="98" t="str">
        <f>Admin!A12</f>
        <v>Bromsgrove &amp; Redditch AC</v>
      </c>
      <c r="J3" s="76" t="str">
        <f>Admin!A13</f>
        <v>Burton AC</v>
      </c>
      <c r="K3" s="98" t="str">
        <f>Admin!A14</f>
        <v>Kidderminster &amp; Stourport AC</v>
      </c>
      <c r="L3" s="76" t="str">
        <f>Admin!A15</f>
        <v>Newport Harriers</v>
      </c>
      <c r="M3" s="98" t="str">
        <f>Admin!A16</f>
        <v>Royal Sutton Coldfield</v>
      </c>
      <c r="N3" s="76" t="str">
        <f>Admin!A17</f>
        <v>Solihull &amp; Small Heath AC</v>
      </c>
      <c r="O3" s="76" t="str">
        <f>Admin!A18</f>
        <v>Stratford on Avon AC</v>
      </c>
      <c r="P3" s="105" t="str">
        <f>Admin!A19</f>
        <v>Team8</v>
      </c>
      <c r="Q3" s="10"/>
      <c r="R3" s="10"/>
      <c r="S3" s="88" t="s">
        <v>289</v>
      </c>
      <c r="T3" s="2" t="s">
        <v>181</v>
      </c>
      <c r="U3" s="8" t="s">
        <v>311</v>
      </c>
      <c r="V3" s="88" t="s">
        <v>288</v>
      </c>
      <c r="W3" s="7" t="s">
        <v>298</v>
      </c>
      <c r="X3" s="7">
        <v>1</v>
      </c>
      <c r="Y3" s="7" t="s">
        <v>288</v>
      </c>
      <c r="Z3" s="6" t="s">
        <v>295</v>
      </c>
    </row>
    <row r="4" spans="2:26" ht="13.5" thickBot="1" x14ac:dyDescent="0.25">
      <c r="B4" s="9"/>
      <c r="C4" s="161" t="s">
        <v>183</v>
      </c>
      <c r="D4" s="39"/>
      <c r="E4" s="8"/>
      <c r="F4" s="436" t="str">
        <f t="shared" ref="F4:F11" ca="1" si="0">F14</f>
        <v>Long Jump</v>
      </c>
      <c r="G4" s="437"/>
      <c r="H4" s="438"/>
      <c r="I4" s="99">
        <f t="shared" ref="I4:P12" ca="1" si="1">IF(I14&gt;0,I14,"")</f>
        <v>8</v>
      </c>
      <c r="J4" s="102">
        <f t="shared" ca="1" si="1"/>
        <v>9</v>
      </c>
      <c r="K4" s="99">
        <f t="shared" ca="1" si="1"/>
        <v>5</v>
      </c>
      <c r="L4" s="102">
        <f t="shared" ca="1" si="1"/>
        <v>16</v>
      </c>
      <c r="M4" s="99">
        <f t="shared" ca="1" si="1"/>
        <v>8</v>
      </c>
      <c r="N4" s="102">
        <f t="shared" ca="1" si="1"/>
        <v>10</v>
      </c>
      <c r="O4" s="102">
        <f t="shared" ca="1" si="1"/>
        <v>16</v>
      </c>
      <c r="P4" s="86" t="str">
        <f t="shared" ca="1" si="1"/>
        <v/>
      </c>
      <c r="Q4" s="252" t="str">
        <f ca="1">IF(U4&gt;0,"Error","")</f>
        <v/>
      </c>
      <c r="R4" s="10"/>
      <c r="S4" s="89" t="str">
        <f>VLOOKUP(S$3,$V$3:$Z$4,2,FALSE)</f>
        <v>AthletesMen</v>
      </c>
      <c r="T4" s="2">
        <f t="shared" ref="T4:T11" ca="1" si="2">IF(SUM(I4:P4)&gt;0,1,0)</f>
        <v>1</v>
      </c>
      <c r="U4" s="8">
        <f ca="1">COUNTIF(I30:P49,"=Error")/2</f>
        <v>0</v>
      </c>
      <c r="V4" s="88" t="s">
        <v>289</v>
      </c>
      <c r="W4" s="7" t="s">
        <v>297</v>
      </c>
      <c r="X4" s="7">
        <v>32</v>
      </c>
      <c r="Y4" s="7" t="s">
        <v>289</v>
      </c>
      <c r="Z4" s="6" t="s">
        <v>296</v>
      </c>
    </row>
    <row r="5" spans="2:26" ht="13.5" thickBot="1" x14ac:dyDescent="0.25">
      <c r="B5" s="9"/>
      <c r="C5" s="2"/>
      <c r="D5" s="39"/>
      <c r="E5" s="8"/>
      <c r="F5" s="436" t="str">
        <f t="shared" ca="1" si="0"/>
        <v>Triple Jump</v>
      </c>
      <c r="G5" s="437"/>
      <c r="H5" s="438"/>
      <c r="I5" s="99">
        <f t="shared" ca="1" si="1"/>
        <v>12</v>
      </c>
      <c r="J5" s="102">
        <f t="shared" ca="1" si="1"/>
        <v>7</v>
      </c>
      <c r="K5" s="99" t="str">
        <f t="shared" ca="1" si="1"/>
        <v/>
      </c>
      <c r="L5" s="102">
        <f t="shared" ca="1" si="1"/>
        <v>5</v>
      </c>
      <c r="M5" s="99" t="str">
        <f t="shared" ca="1" si="1"/>
        <v/>
      </c>
      <c r="N5" s="102">
        <f t="shared" ca="1" si="1"/>
        <v>10</v>
      </c>
      <c r="O5" s="102">
        <f t="shared" ca="1" si="1"/>
        <v>16</v>
      </c>
      <c r="P5" s="86" t="str">
        <f t="shared" ca="1" si="1"/>
        <v/>
      </c>
      <c r="Q5" s="252" t="str">
        <f t="shared" ref="Q5:Q11" ca="1" si="3">IF(U5&gt;0,"Error","")</f>
        <v/>
      </c>
      <c r="R5" s="10"/>
      <c r="S5" s="89" t="str">
        <f>VLOOKUP(S$3,$V$3:$Z$5,5,FALSE)</f>
        <v>EventListMen</v>
      </c>
      <c r="T5" s="2">
        <f t="shared" ca="1" si="2"/>
        <v>1</v>
      </c>
      <c r="U5" s="8">
        <f ca="1">COUNTIF(I54:P73,"=Error")/2</f>
        <v>0</v>
      </c>
      <c r="V5" s="218"/>
      <c r="W5" s="219"/>
      <c r="X5" s="219"/>
      <c r="Y5" s="219"/>
      <c r="Z5" s="220"/>
    </row>
    <row r="6" spans="2:26" ht="13.5" thickBot="1" x14ac:dyDescent="0.25">
      <c r="B6" s="9"/>
      <c r="C6" s="161" t="s">
        <v>182</v>
      </c>
      <c r="D6" s="39"/>
      <c r="E6" s="8"/>
      <c r="F6" s="436" t="str">
        <f t="shared" ca="1" si="0"/>
        <v>High Jump</v>
      </c>
      <c r="G6" s="437"/>
      <c r="H6" s="438"/>
      <c r="I6" s="99">
        <f t="shared" ca="1" si="1"/>
        <v>15</v>
      </c>
      <c r="J6" s="102">
        <f t="shared" ca="1" si="1"/>
        <v>14</v>
      </c>
      <c r="K6" s="99">
        <f t="shared" ca="1" si="1"/>
        <v>5</v>
      </c>
      <c r="L6" s="102" t="str">
        <f t="shared" ca="1" si="1"/>
        <v/>
      </c>
      <c r="M6" s="99">
        <f t="shared" ca="1" si="1"/>
        <v>7</v>
      </c>
      <c r="N6" s="102" t="str">
        <f t="shared" ca="1" si="1"/>
        <v/>
      </c>
      <c r="O6" s="102">
        <f t="shared" ca="1" si="1"/>
        <v>14</v>
      </c>
      <c r="P6" s="86" t="str">
        <f t="shared" ca="1" si="1"/>
        <v/>
      </c>
      <c r="Q6" s="252" t="str">
        <f t="shared" ca="1" si="3"/>
        <v/>
      </c>
      <c r="R6" s="10"/>
      <c r="S6" s="89" t="str">
        <f>VLOOKUP(S$3,$V$3:$Z$4,4,FALSE)</f>
        <v>Men</v>
      </c>
      <c r="T6" s="2">
        <f t="shared" ca="1" si="2"/>
        <v>1</v>
      </c>
      <c r="U6" s="8">
        <f ca="1">COUNTIF(I78:P97,"=Error")/2</f>
        <v>0</v>
      </c>
      <c r="V6" s="221"/>
      <c r="W6" s="219"/>
      <c r="X6" s="219"/>
      <c r="Y6" s="220"/>
      <c r="Z6" s="220"/>
    </row>
    <row r="7" spans="2:26" ht="13.5" thickBot="1" x14ac:dyDescent="0.25">
      <c r="B7" s="9"/>
      <c r="C7" s="2"/>
      <c r="D7" s="39"/>
      <c r="E7" s="8"/>
      <c r="F7" s="436" t="str">
        <f t="shared" ca="1" si="0"/>
        <v>Pole Vault</v>
      </c>
      <c r="G7" s="437"/>
      <c r="H7" s="438"/>
      <c r="I7" s="99">
        <f t="shared" ca="1" si="1"/>
        <v>6</v>
      </c>
      <c r="J7" s="102">
        <f t="shared" ca="1" si="1"/>
        <v>16</v>
      </c>
      <c r="K7" s="99">
        <f t="shared" ca="1" si="1"/>
        <v>7</v>
      </c>
      <c r="L7" s="102">
        <f t="shared" ca="1" si="1"/>
        <v>16</v>
      </c>
      <c r="M7" s="99" t="str">
        <f t="shared" ca="1" si="1"/>
        <v/>
      </c>
      <c r="N7" s="102" t="str">
        <f t="shared" ca="1" si="1"/>
        <v/>
      </c>
      <c r="O7" s="102" t="str">
        <f t="shared" ca="1" si="1"/>
        <v/>
      </c>
      <c r="P7" s="86" t="str">
        <f t="shared" ca="1" si="1"/>
        <v/>
      </c>
      <c r="Q7" s="252" t="str">
        <f t="shared" ca="1" si="3"/>
        <v/>
      </c>
      <c r="R7" s="10"/>
      <c r="S7" s="133">
        <f>VLOOKUP(S$3,$V$3:$Z$5,3,FALSE)</f>
        <v>32</v>
      </c>
      <c r="T7" s="2">
        <f t="shared" ca="1" si="2"/>
        <v>1</v>
      </c>
      <c r="U7" s="8">
        <f ca="1">COUNTIF(I102:P121,"=Error")/2</f>
        <v>0</v>
      </c>
      <c r="V7" s="10"/>
    </row>
    <row r="8" spans="2:26" ht="13.5" thickBot="1" x14ac:dyDescent="0.25">
      <c r="B8" s="9"/>
      <c r="C8" s="161" t="s">
        <v>184</v>
      </c>
      <c r="D8" s="39"/>
      <c r="E8" s="8"/>
      <c r="F8" s="436" t="str">
        <f t="shared" ca="1" si="0"/>
        <v>Shot Putt</v>
      </c>
      <c r="G8" s="437"/>
      <c r="H8" s="438"/>
      <c r="I8" s="99">
        <f t="shared" ca="1" si="1"/>
        <v>10</v>
      </c>
      <c r="J8" s="102">
        <f t="shared" ca="1" si="1"/>
        <v>10</v>
      </c>
      <c r="K8" s="99">
        <f t="shared" ca="1" si="1"/>
        <v>18</v>
      </c>
      <c r="L8" s="102">
        <f t="shared" ca="1" si="1"/>
        <v>14</v>
      </c>
      <c r="M8" s="99">
        <f t="shared" ca="1" si="1"/>
        <v>5</v>
      </c>
      <c r="N8" s="102">
        <f t="shared" ca="1" si="1"/>
        <v>4</v>
      </c>
      <c r="O8" s="102">
        <f t="shared" ca="1" si="1"/>
        <v>8</v>
      </c>
      <c r="P8" s="86" t="str">
        <f t="shared" ca="1" si="1"/>
        <v/>
      </c>
      <c r="Q8" s="252" t="str">
        <f t="shared" ca="1" si="3"/>
        <v/>
      </c>
      <c r="R8" s="10"/>
      <c r="S8" s="65"/>
      <c r="T8" s="2">
        <f t="shared" ca="1" si="2"/>
        <v>1</v>
      </c>
      <c r="U8" s="8">
        <f ca="1">COUNTIF(I126:P145,"=Error")/2</f>
        <v>0</v>
      </c>
      <c r="V8" s="10"/>
    </row>
    <row r="9" spans="2:26" x14ac:dyDescent="0.2">
      <c r="B9" s="9"/>
      <c r="D9" s="39"/>
      <c r="E9" s="8"/>
      <c r="F9" s="436" t="str">
        <f t="shared" ca="1" si="0"/>
        <v>Discus</v>
      </c>
      <c r="G9" s="437"/>
      <c r="H9" s="438"/>
      <c r="I9" s="99">
        <f t="shared" ca="1" si="1"/>
        <v>12</v>
      </c>
      <c r="J9" s="102">
        <f t="shared" ca="1" si="1"/>
        <v>16</v>
      </c>
      <c r="K9" s="99">
        <f t="shared" ca="1" si="1"/>
        <v>9</v>
      </c>
      <c r="L9" s="102">
        <f t="shared" ca="1" si="1"/>
        <v>10</v>
      </c>
      <c r="M9" s="99">
        <f t="shared" ca="1" si="1"/>
        <v>10</v>
      </c>
      <c r="N9" s="102">
        <f t="shared" ca="1" si="1"/>
        <v>6</v>
      </c>
      <c r="O9" s="102">
        <f t="shared" ca="1" si="1"/>
        <v>8</v>
      </c>
      <c r="P9" s="86" t="str">
        <f t="shared" ca="1" si="1"/>
        <v/>
      </c>
      <c r="Q9" s="252" t="str">
        <f t="shared" ca="1" si="3"/>
        <v/>
      </c>
      <c r="R9" s="10"/>
      <c r="S9" s="65"/>
      <c r="T9" s="2">
        <f t="shared" ca="1" si="2"/>
        <v>1</v>
      </c>
      <c r="U9" s="8">
        <f ca="1">COUNTIF(I150:P169,"=Error")/2</f>
        <v>0</v>
      </c>
      <c r="V9" s="10"/>
    </row>
    <row r="10" spans="2:26" x14ac:dyDescent="0.2">
      <c r="B10" s="9"/>
      <c r="D10" s="39"/>
      <c r="E10" s="8"/>
      <c r="F10" s="436" t="str">
        <f t="shared" ca="1" si="0"/>
        <v>Hammer</v>
      </c>
      <c r="G10" s="437"/>
      <c r="H10" s="438"/>
      <c r="I10" s="99">
        <f t="shared" ca="1" si="1"/>
        <v>16</v>
      </c>
      <c r="J10" s="102">
        <f t="shared" ca="1" si="1"/>
        <v>10</v>
      </c>
      <c r="K10" s="99">
        <f t="shared" ca="1" si="1"/>
        <v>12</v>
      </c>
      <c r="L10" s="102">
        <f t="shared" ca="1" si="1"/>
        <v>12</v>
      </c>
      <c r="M10" s="99">
        <f t="shared" ca="1" si="1"/>
        <v>4</v>
      </c>
      <c r="N10" s="102" t="str">
        <f t="shared" ca="1" si="1"/>
        <v/>
      </c>
      <c r="O10" s="102">
        <f t="shared" ca="1" si="1"/>
        <v>9</v>
      </c>
      <c r="P10" s="86" t="str">
        <f t="shared" ca="1" si="1"/>
        <v/>
      </c>
      <c r="Q10" s="252" t="str">
        <f t="shared" ca="1" si="3"/>
        <v/>
      </c>
      <c r="R10" s="10"/>
      <c r="S10" s="65"/>
      <c r="T10" s="2">
        <f t="shared" ca="1" si="2"/>
        <v>1</v>
      </c>
      <c r="U10" s="8">
        <f ca="1">COUNTIF(I174:P193,"=Error")/2</f>
        <v>0</v>
      </c>
      <c r="V10" s="10"/>
    </row>
    <row r="11" spans="2:26" x14ac:dyDescent="0.2">
      <c r="B11" s="9"/>
      <c r="D11" s="39"/>
      <c r="E11" s="8"/>
      <c r="F11" s="442" t="str">
        <f t="shared" ca="1" si="0"/>
        <v>Javelin</v>
      </c>
      <c r="G11" s="443"/>
      <c r="H11" s="444"/>
      <c r="I11" s="100">
        <f t="shared" ca="1" si="1"/>
        <v>11</v>
      </c>
      <c r="J11" s="103">
        <f t="shared" ca="1" si="1"/>
        <v>16</v>
      </c>
      <c r="K11" s="100">
        <f t="shared" ca="1" si="1"/>
        <v>11</v>
      </c>
      <c r="L11" s="103">
        <f t="shared" ca="1" si="1"/>
        <v>4</v>
      </c>
      <c r="M11" s="100">
        <f t="shared" ca="1" si="1"/>
        <v>8</v>
      </c>
      <c r="N11" s="103">
        <f t="shared" ca="1" si="1"/>
        <v>6</v>
      </c>
      <c r="O11" s="103">
        <f t="shared" ca="1" si="1"/>
        <v>16</v>
      </c>
      <c r="P11" s="96" t="str">
        <f t="shared" ca="1" si="1"/>
        <v/>
      </c>
      <c r="Q11" s="252" t="str">
        <f t="shared" ca="1" si="3"/>
        <v/>
      </c>
      <c r="R11" s="10"/>
      <c r="S11" s="65"/>
      <c r="T11" s="2">
        <f t="shared" ca="1" si="2"/>
        <v>1</v>
      </c>
      <c r="U11" s="8">
        <f ca="1">COUNTIF(I198:P217,"=Error")/2</f>
        <v>0</v>
      </c>
      <c r="V11" s="10"/>
    </row>
    <row r="12" spans="2:26" ht="13.5" customHeight="1" x14ac:dyDescent="0.2">
      <c r="B12" s="9"/>
      <c r="D12" s="39"/>
      <c r="E12" s="8"/>
      <c r="F12" s="439" t="s">
        <v>46</v>
      </c>
      <c r="G12" s="440"/>
      <c r="H12" s="441"/>
      <c r="I12" s="101">
        <f t="shared" ca="1" si="1"/>
        <v>90</v>
      </c>
      <c r="J12" s="104">
        <f t="shared" ca="1" si="1"/>
        <v>98</v>
      </c>
      <c r="K12" s="101">
        <f t="shared" ca="1" si="1"/>
        <v>67</v>
      </c>
      <c r="L12" s="104">
        <f t="shared" ca="1" si="1"/>
        <v>77</v>
      </c>
      <c r="M12" s="101">
        <f t="shared" ca="1" si="1"/>
        <v>42</v>
      </c>
      <c r="N12" s="104">
        <f t="shared" ca="1" si="1"/>
        <v>36</v>
      </c>
      <c r="O12" s="104">
        <f t="shared" ca="1" si="1"/>
        <v>87</v>
      </c>
      <c r="P12" s="97" t="str">
        <f t="shared" ca="1" si="1"/>
        <v/>
      </c>
      <c r="Q12" s="10"/>
      <c r="R12" s="10"/>
      <c r="S12" s="65"/>
      <c r="T12" s="2"/>
      <c r="U12" s="253">
        <f ca="1">SUM(U4:U11)</f>
        <v>0</v>
      </c>
      <c r="V12" s="10"/>
    </row>
    <row r="13" spans="2:26" ht="13.5" customHeight="1" x14ac:dyDescent="0.2">
      <c r="B13" s="9"/>
      <c r="D13" s="39"/>
      <c r="E13" s="8"/>
      <c r="F13" s="65"/>
      <c r="G13" s="65"/>
      <c r="H13" s="65"/>
      <c r="I13" s="8"/>
      <c r="N13" s="10"/>
      <c r="O13" s="10"/>
      <c r="P13" s="10"/>
      <c r="Q13" s="10"/>
      <c r="R13" s="10"/>
      <c r="S13" s="10"/>
      <c r="U13" s="8"/>
      <c r="V13" s="10"/>
    </row>
    <row r="14" spans="2:26" ht="13.5" hidden="1" customHeight="1" x14ac:dyDescent="0.2">
      <c r="B14" s="9"/>
      <c r="D14" s="39"/>
      <c r="E14" s="8">
        <v>30</v>
      </c>
      <c r="F14" s="83" t="str">
        <f t="shared" ref="F14:F21" ca="1" si="4">INDIRECT("S" &amp; E14)</f>
        <v>Long Jump</v>
      </c>
      <c r="G14" s="84"/>
      <c r="H14" s="84"/>
      <c r="I14" s="84">
        <f t="shared" ref="I14:P21" ca="1" si="5">SUM(INDIRECT(I$23 &amp; ($E14) &amp; ":" &amp; I$23 &amp; ($E14 +19)))</f>
        <v>8</v>
      </c>
      <c r="J14" s="84">
        <f t="shared" ca="1" si="5"/>
        <v>9</v>
      </c>
      <c r="K14" s="84">
        <f t="shared" ca="1" si="5"/>
        <v>5</v>
      </c>
      <c r="L14" s="84">
        <f t="shared" ca="1" si="5"/>
        <v>16</v>
      </c>
      <c r="M14" s="84">
        <f t="shared" ca="1" si="5"/>
        <v>8</v>
      </c>
      <c r="N14" s="84">
        <f t="shared" ca="1" si="5"/>
        <v>10</v>
      </c>
      <c r="O14" s="84">
        <f t="shared" ca="1" si="5"/>
        <v>16</v>
      </c>
      <c r="P14" s="84">
        <f t="shared" ca="1" si="5"/>
        <v>0</v>
      </c>
      <c r="Q14" s="10"/>
      <c r="R14" s="10"/>
      <c r="S14" s="10"/>
      <c r="U14" s="8"/>
      <c r="V14" s="10"/>
    </row>
    <row r="15" spans="2:26" ht="13.5" hidden="1" customHeight="1" x14ac:dyDescent="0.2">
      <c r="B15" s="9"/>
      <c r="D15" s="39"/>
      <c r="E15" s="8">
        <f t="shared" ref="E15:E21" si="6">E14+24</f>
        <v>54</v>
      </c>
      <c r="F15" s="83" t="str">
        <f t="shared" ca="1" si="4"/>
        <v>Triple Jump</v>
      </c>
      <c r="G15" s="66"/>
      <c r="H15" s="66"/>
      <c r="I15" s="84">
        <f t="shared" ca="1" si="5"/>
        <v>12</v>
      </c>
      <c r="J15" s="84">
        <f t="shared" ca="1" si="5"/>
        <v>7</v>
      </c>
      <c r="K15" s="84">
        <f t="shared" ca="1" si="5"/>
        <v>0</v>
      </c>
      <c r="L15" s="84">
        <f t="shared" ca="1" si="5"/>
        <v>5</v>
      </c>
      <c r="M15" s="84">
        <f t="shared" ca="1" si="5"/>
        <v>0</v>
      </c>
      <c r="N15" s="84">
        <f t="shared" ca="1" si="5"/>
        <v>10</v>
      </c>
      <c r="O15" s="84">
        <f t="shared" ca="1" si="5"/>
        <v>16</v>
      </c>
      <c r="P15" s="84">
        <f t="shared" ca="1" si="5"/>
        <v>0</v>
      </c>
      <c r="Q15" s="10"/>
      <c r="R15" s="10"/>
      <c r="S15" s="10"/>
      <c r="U15" s="8"/>
      <c r="V15" s="10"/>
    </row>
    <row r="16" spans="2:26" ht="13.5" hidden="1" customHeight="1" x14ac:dyDescent="0.2">
      <c r="B16" s="9"/>
      <c r="D16" s="39"/>
      <c r="E16" s="8">
        <f t="shared" si="6"/>
        <v>78</v>
      </c>
      <c r="F16" s="83" t="str">
        <f t="shared" ca="1" si="4"/>
        <v>High Jump</v>
      </c>
      <c r="G16" s="66"/>
      <c r="H16" s="66"/>
      <c r="I16" s="84">
        <f t="shared" ca="1" si="5"/>
        <v>15</v>
      </c>
      <c r="J16" s="84">
        <f t="shared" ca="1" si="5"/>
        <v>14</v>
      </c>
      <c r="K16" s="84">
        <f t="shared" ca="1" si="5"/>
        <v>5</v>
      </c>
      <c r="L16" s="84">
        <f t="shared" ca="1" si="5"/>
        <v>0</v>
      </c>
      <c r="M16" s="84">
        <f t="shared" ca="1" si="5"/>
        <v>7</v>
      </c>
      <c r="N16" s="84">
        <f t="shared" ca="1" si="5"/>
        <v>0</v>
      </c>
      <c r="O16" s="84">
        <f t="shared" ca="1" si="5"/>
        <v>14</v>
      </c>
      <c r="P16" s="84">
        <f t="shared" ca="1" si="5"/>
        <v>0</v>
      </c>
      <c r="Q16" s="10"/>
      <c r="R16" s="10"/>
      <c r="S16" s="10"/>
      <c r="U16" s="8"/>
      <c r="V16" s="10"/>
    </row>
    <row r="17" spans="2:31" ht="13.5" hidden="1" customHeight="1" x14ac:dyDescent="0.2">
      <c r="B17" s="9"/>
      <c r="D17" s="39"/>
      <c r="E17" s="8">
        <f t="shared" si="6"/>
        <v>102</v>
      </c>
      <c r="F17" s="83" t="str">
        <f t="shared" ca="1" si="4"/>
        <v>Pole Vault</v>
      </c>
      <c r="G17" s="66"/>
      <c r="H17" s="66"/>
      <c r="I17" s="84">
        <f t="shared" ca="1" si="5"/>
        <v>6</v>
      </c>
      <c r="J17" s="84">
        <f t="shared" ca="1" si="5"/>
        <v>16</v>
      </c>
      <c r="K17" s="84">
        <f t="shared" ca="1" si="5"/>
        <v>7</v>
      </c>
      <c r="L17" s="84">
        <f t="shared" ca="1" si="5"/>
        <v>16</v>
      </c>
      <c r="M17" s="84">
        <f t="shared" ca="1" si="5"/>
        <v>0</v>
      </c>
      <c r="N17" s="84">
        <f t="shared" ca="1" si="5"/>
        <v>0</v>
      </c>
      <c r="O17" s="84">
        <f t="shared" ca="1" si="5"/>
        <v>0</v>
      </c>
      <c r="P17" s="84">
        <f t="shared" ca="1" si="5"/>
        <v>0</v>
      </c>
      <c r="Q17" s="10"/>
      <c r="R17" s="10"/>
      <c r="S17" s="10"/>
      <c r="U17" s="8"/>
      <c r="V17" s="10"/>
    </row>
    <row r="18" spans="2:31" ht="13.5" hidden="1" customHeight="1" x14ac:dyDescent="0.2">
      <c r="B18" s="9"/>
      <c r="D18" s="39"/>
      <c r="E18" s="8">
        <f t="shared" si="6"/>
        <v>126</v>
      </c>
      <c r="F18" s="83" t="str">
        <f t="shared" ca="1" si="4"/>
        <v>Shot Putt</v>
      </c>
      <c r="G18" s="66"/>
      <c r="H18" s="66"/>
      <c r="I18" s="84">
        <f t="shared" ca="1" si="5"/>
        <v>10</v>
      </c>
      <c r="J18" s="84">
        <f t="shared" ca="1" si="5"/>
        <v>10</v>
      </c>
      <c r="K18" s="84">
        <f t="shared" ca="1" si="5"/>
        <v>18</v>
      </c>
      <c r="L18" s="84">
        <f t="shared" ca="1" si="5"/>
        <v>14</v>
      </c>
      <c r="M18" s="84">
        <f t="shared" ca="1" si="5"/>
        <v>5</v>
      </c>
      <c r="N18" s="84">
        <f t="shared" ca="1" si="5"/>
        <v>4</v>
      </c>
      <c r="O18" s="84">
        <f t="shared" ca="1" si="5"/>
        <v>8</v>
      </c>
      <c r="P18" s="84">
        <f t="shared" ca="1" si="5"/>
        <v>0</v>
      </c>
      <c r="Q18" s="10"/>
      <c r="R18" s="10"/>
      <c r="S18" s="10"/>
      <c r="U18" s="8"/>
      <c r="V18" s="10"/>
    </row>
    <row r="19" spans="2:31" ht="13.5" hidden="1" customHeight="1" x14ac:dyDescent="0.2">
      <c r="B19" s="9"/>
      <c r="D19" s="39"/>
      <c r="E19" s="8">
        <f t="shared" si="6"/>
        <v>150</v>
      </c>
      <c r="F19" s="83" t="str">
        <f t="shared" ca="1" si="4"/>
        <v>Discus</v>
      </c>
      <c r="G19" s="66"/>
      <c r="H19" s="66"/>
      <c r="I19" s="84">
        <f t="shared" ca="1" si="5"/>
        <v>12</v>
      </c>
      <c r="J19" s="84">
        <f t="shared" ca="1" si="5"/>
        <v>16</v>
      </c>
      <c r="K19" s="84">
        <f t="shared" ca="1" si="5"/>
        <v>9</v>
      </c>
      <c r="L19" s="84">
        <f t="shared" ca="1" si="5"/>
        <v>10</v>
      </c>
      <c r="M19" s="84">
        <f t="shared" ca="1" si="5"/>
        <v>10</v>
      </c>
      <c r="N19" s="84">
        <f t="shared" ca="1" si="5"/>
        <v>6</v>
      </c>
      <c r="O19" s="84">
        <f t="shared" ca="1" si="5"/>
        <v>8</v>
      </c>
      <c r="P19" s="84">
        <f t="shared" ca="1" si="5"/>
        <v>0</v>
      </c>
      <c r="Q19" s="10"/>
      <c r="R19" s="10"/>
      <c r="S19" s="10"/>
      <c r="U19" s="8"/>
      <c r="V19" s="10"/>
    </row>
    <row r="20" spans="2:31" ht="13.5" hidden="1" customHeight="1" x14ac:dyDescent="0.2">
      <c r="B20" s="9"/>
      <c r="D20" s="39"/>
      <c r="E20" s="8">
        <f t="shared" si="6"/>
        <v>174</v>
      </c>
      <c r="F20" s="83" t="str">
        <f t="shared" ca="1" si="4"/>
        <v>Hammer</v>
      </c>
      <c r="G20" s="66"/>
      <c r="H20" s="66"/>
      <c r="I20" s="84">
        <f t="shared" ca="1" si="5"/>
        <v>16</v>
      </c>
      <c r="J20" s="84">
        <f t="shared" ca="1" si="5"/>
        <v>10</v>
      </c>
      <c r="K20" s="84">
        <f t="shared" ca="1" si="5"/>
        <v>12</v>
      </c>
      <c r="L20" s="84">
        <f t="shared" ca="1" si="5"/>
        <v>12</v>
      </c>
      <c r="M20" s="84">
        <f t="shared" ca="1" si="5"/>
        <v>4</v>
      </c>
      <c r="N20" s="84">
        <f t="shared" ca="1" si="5"/>
        <v>0</v>
      </c>
      <c r="O20" s="84">
        <f t="shared" ca="1" si="5"/>
        <v>9</v>
      </c>
      <c r="P20" s="84">
        <f t="shared" ca="1" si="5"/>
        <v>0</v>
      </c>
      <c r="Q20" s="10"/>
      <c r="R20" s="10"/>
      <c r="S20" s="10"/>
      <c r="U20" s="8"/>
      <c r="V20" s="10"/>
    </row>
    <row r="21" spans="2:31" ht="13.5" hidden="1" customHeight="1" x14ac:dyDescent="0.2">
      <c r="B21" s="9"/>
      <c r="D21" s="39"/>
      <c r="E21" s="8">
        <f t="shared" si="6"/>
        <v>198</v>
      </c>
      <c r="F21" s="83" t="str">
        <f t="shared" ca="1" si="4"/>
        <v>Javelin</v>
      </c>
      <c r="G21" s="85"/>
      <c r="H21" s="85"/>
      <c r="I21" s="84">
        <f t="shared" ca="1" si="5"/>
        <v>11</v>
      </c>
      <c r="J21" s="84">
        <f t="shared" ca="1" si="5"/>
        <v>16</v>
      </c>
      <c r="K21" s="84">
        <f t="shared" ca="1" si="5"/>
        <v>11</v>
      </c>
      <c r="L21" s="84">
        <f t="shared" ca="1" si="5"/>
        <v>4</v>
      </c>
      <c r="M21" s="84">
        <f t="shared" ca="1" si="5"/>
        <v>8</v>
      </c>
      <c r="N21" s="84">
        <f t="shared" ca="1" si="5"/>
        <v>6</v>
      </c>
      <c r="O21" s="84">
        <f t="shared" ca="1" si="5"/>
        <v>16</v>
      </c>
      <c r="P21" s="84">
        <f t="shared" ca="1" si="5"/>
        <v>0</v>
      </c>
      <c r="Q21" s="10"/>
      <c r="R21" s="10"/>
      <c r="S21" s="10"/>
      <c r="U21" s="8"/>
      <c r="V21" s="10"/>
    </row>
    <row r="22" spans="2:31" ht="13.5" hidden="1" customHeight="1" x14ac:dyDescent="0.2">
      <c r="B22" s="9"/>
      <c r="D22" s="39"/>
      <c r="E22" s="8"/>
      <c r="F22" s="65"/>
      <c r="G22" s="65"/>
      <c r="H22" s="65"/>
      <c r="I22" s="15">
        <f t="shared" ref="I22:P22" ca="1" si="7">SUM(I14:I21)</f>
        <v>90</v>
      </c>
      <c r="J22" s="15">
        <f t="shared" ca="1" si="7"/>
        <v>98</v>
      </c>
      <c r="K22" s="15">
        <f t="shared" ca="1" si="7"/>
        <v>67</v>
      </c>
      <c r="L22" s="15">
        <f t="shared" ca="1" si="7"/>
        <v>77</v>
      </c>
      <c r="M22" s="15">
        <f t="shared" ca="1" si="7"/>
        <v>42</v>
      </c>
      <c r="N22" s="15">
        <f t="shared" ca="1" si="7"/>
        <v>36</v>
      </c>
      <c r="O22" s="15">
        <f t="shared" ca="1" si="7"/>
        <v>87</v>
      </c>
      <c r="P22" s="15">
        <f t="shared" ca="1" si="7"/>
        <v>0</v>
      </c>
      <c r="Q22" s="10"/>
      <c r="R22" s="10"/>
      <c r="S22" s="10"/>
      <c r="U22" s="8"/>
      <c r="V22" s="10"/>
    </row>
    <row r="23" spans="2:31" ht="13.5" hidden="1" customHeight="1" x14ac:dyDescent="0.2">
      <c r="B23" s="9"/>
      <c r="D23" s="39"/>
      <c r="E23" s="8"/>
      <c r="F23" s="65"/>
      <c r="G23" s="65"/>
      <c r="H23" s="65"/>
      <c r="I23" s="65" t="s">
        <v>86</v>
      </c>
      <c r="J23" s="2" t="s">
        <v>87</v>
      </c>
      <c r="K23" s="2" t="s">
        <v>88</v>
      </c>
      <c r="L23" s="2" t="s">
        <v>89</v>
      </c>
      <c r="M23" s="2" t="s">
        <v>90</v>
      </c>
      <c r="N23" s="65" t="s">
        <v>91</v>
      </c>
      <c r="O23" s="65" t="s">
        <v>92</v>
      </c>
      <c r="P23" s="65" t="s">
        <v>93</v>
      </c>
      <c r="Q23" s="10"/>
      <c r="R23" s="10"/>
      <c r="S23" s="10"/>
      <c r="U23" s="8"/>
      <c r="V23" s="10"/>
    </row>
    <row r="24" spans="2:31" ht="13.5" hidden="1" customHeight="1" x14ac:dyDescent="0.2">
      <c r="B24" s="9"/>
      <c r="F24" s="422" t="s">
        <v>79</v>
      </c>
      <c r="G24" s="422"/>
      <c r="H24" s="422"/>
      <c r="I24" s="69">
        <f>Admin!B12</f>
        <v>1</v>
      </c>
      <c r="J24" s="69">
        <f>Admin!B13</f>
        <v>2</v>
      </c>
      <c r="K24" s="69">
        <f>Admin!B14</f>
        <v>3</v>
      </c>
      <c r="L24" s="69">
        <f>Admin!B15</f>
        <v>4</v>
      </c>
      <c r="M24" s="69">
        <f>Admin!B16</f>
        <v>5</v>
      </c>
      <c r="N24" s="69">
        <f>Admin!B17</f>
        <v>6</v>
      </c>
      <c r="O24" s="69">
        <f>Admin!B18</f>
        <v>7</v>
      </c>
      <c r="P24" s="69" t="str">
        <f>Admin!B19</f>
        <v>.NULL.</v>
      </c>
      <c r="Q24" s="69">
        <f>Admin!C12</f>
        <v>11</v>
      </c>
      <c r="R24" s="69">
        <f>Admin!C13</f>
        <v>22</v>
      </c>
      <c r="S24" s="69">
        <f>Admin!C14</f>
        <v>33</v>
      </c>
      <c r="T24" s="69">
        <f>Admin!C15</f>
        <v>44</v>
      </c>
      <c r="U24" s="69">
        <f>Admin!C16</f>
        <v>55</v>
      </c>
      <c r="V24" s="69">
        <f>Admin!C17</f>
        <v>66</v>
      </c>
      <c r="W24" s="69">
        <f>Admin!C18</f>
        <v>77</v>
      </c>
      <c r="X24" s="69" t="str">
        <f>Admin!C19</f>
        <v>.NULL.</v>
      </c>
    </row>
    <row r="25" spans="2:31" ht="13.5" hidden="1" customHeight="1" x14ac:dyDescent="0.2">
      <c r="B25" s="9"/>
      <c r="F25" s="422" t="s">
        <v>80</v>
      </c>
      <c r="G25" s="422"/>
      <c r="H25" s="422"/>
      <c r="I25" s="2">
        <v>1</v>
      </c>
      <c r="J25" s="2">
        <v>2</v>
      </c>
      <c r="K25" s="2">
        <v>3</v>
      </c>
      <c r="L25" s="2">
        <v>4</v>
      </c>
      <c r="M25" s="2">
        <v>5</v>
      </c>
      <c r="N25" s="2">
        <v>6</v>
      </c>
      <c r="O25" s="2">
        <v>7</v>
      </c>
      <c r="P25" s="2">
        <v>8</v>
      </c>
      <c r="Q25" s="2">
        <f t="shared" ref="Q25:X25" si="8">I24</f>
        <v>1</v>
      </c>
      <c r="R25" s="2">
        <f t="shared" si="8"/>
        <v>2</v>
      </c>
      <c r="S25" s="2">
        <f t="shared" si="8"/>
        <v>3</v>
      </c>
      <c r="T25" s="2">
        <f t="shared" si="8"/>
        <v>4</v>
      </c>
      <c r="U25" s="2">
        <f t="shared" si="8"/>
        <v>5</v>
      </c>
      <c r="V25" s="2">
        <f t="shared" si="8"/>
        <v>6</v>
      </c>
      <c r="W25" s="2">
        <f t="shared" si="8"/>
        <v>7</v>
      </c>
      <c r="X25" s="2" t="str">
        <f t="shared" si="8"/>
        <v>.NULL.</v>
      </c>
    </row>
    <row r="26" spans="2:31" ht="13.5" hidden="1" customHeight="1" x14ac:dyDescent="0.2">
      <c r="B26" s="9"/>
      <c r="D26" s="39"/>
      <c r="E26" s="8"/>
      <c r="F26" s="10"/>
      <c r="G26" s="26"/>
      <c r="H26" s="26"/>
      <c r="I26" s="82">
        <f t="shared" ref="I26:P26" ca="1" si="9">SUM(I4:I11)</f>
        <v>90</v>
      </c>
      <c r="J26" s="82">
        <f t="shared" ca="1" si="9"/>
        <v>98</v>
      </c>
      <c r="K26" s="82">
        <f t="shared" ca="1" si="9"/>
        <v>67</v>
      </c>
      <c r="L26" s="82">
        <f t="shared" ca="1" si="9"/>
        <v>77</v>
      </c>
      <c r="M26" s="82">
        <f t="shared" ca="1" si="9"/>
        <v>42</v>
      </c>
      <c r="N26" s="82">
        <f t="shared" ca="1" si="9"/>
        <v>36</v>
      </c>
      <c r="O26" s="82">
        <f t="shared" ca="1" si="9"/>
        <v>87</v>
      </c>
      <c r="P26" s="82">
        <f t="shared" ca="1" si="9"/>
        <v>0</v>
      </c>
      <c r="Q26" s="10"/>
      <c r="R26" s="10"/>
      <c r="S26" s="10"/>
      <c r="U26" s="8"/>
      <c r="V26" s="10"/>
    </row>
    <row r="27" spans="2:31" ht="13.5" customHeight="1" x14ac:dyDescent="0.2">
      <c r="E27" s="8"/>
      <c r="F27" s="26"/>
      <c r="G27" s="26"/>
      <c r="H27" s="26"/>
      <c r="I27" s="8"/>
      <c r="J27" s="10"/>
      <c r="K27" s="10"/>
      <c r="L27" s="10"/>
      <c r="M27" s="10"/>
      <c r="N27" s="10"/>
      <c r="O27" s="10"/>
      <c r="P27" s="10"/>
      <c r="Q27" s="10"/>
      <c r="R27" s="10"/>
      <c r="S27" s="10"/>
      <c r="U27" s="8"/>
      <c r="V27" s="10"/>
    </row>
    <row r="28" spans="2:31" s="2" customFormat="1" ht="13.5" customHeight="1" x14ac:dyDescent="0.2">
      <c r="B28" s="32" t="str">
        <f ca="1">S30 &amp; " " &amp; S32 &amp; " string  (" &amp; S$3 &amp;")"</f>
        <v>Long Jump A string  (Men)</v>
      </c>
      <c r="D28" s="87" t="s">
        <v>94</v>
      </c>
      <c r="E28" s="390"/>
      <c r="F28" s="29" t="s">
        <v>72</v>
      </c>
      <c r="H28" s="47"/>
      <c r="I28" s="29"/>
    </row>
    <row r="29" spans="2:31" ht="13.5" customHeight="1" x14ac:dyDescent="0.2">
      <c r="B29" s="75" t="s">
        <v>26</v>
      </c>
      <c r="C29" s="76" t="s">
        <v>23</v>
      </c>
      <c r="D29" s="76" t="s">
        <v>70</v>
      </c>
      <c r="E29" s="77" t="s">
        <v>24</v>
      </c>
      <c r="F29" s="78" t="s">
        <v>27</v>
      </c>
      <c r="G29" s="48"/>
      <c r="H29" s="48"/>
      <c r="I29" s="70" t="str">
        <f t="shared" ref="I29:P29" si="10">I$3</f>
        <v>Bromsgrove &amp; Redditch AC</v>
      </c>
      <c r="J29" s="70" t="str">
        <f t="shared" si="10"/>
        <v>Burton AC</v>
      </c>
      <c r="K29" s="70" t="str">
        <f t="shared" si="10"/>
        <v>Kidderminster &amp; Stourport AC</v>
      </c>
      <c r="L29" s="70" t="str">
        <f t="shared" si="10"/>
        <v>Newport Harriers</v>
      </c>
      <c r="M29" s="70" t="str">
        <f t="shared" si="10"/>
        <v>Royal Sutton Coldfield</v>
      </c>
      <c r="N29" s="70" t="str">
        <f t="shared" si="10"/>
        <v>Solihull &amp; Small Heath AC</v>
      </c>
      <c r="O29" s="70" t="str">
        <f t="shared" si="10"/>
        <v>Stratford on Avon AC</v>
      </c>
      <c r="P29" s="383" t="str">
        <f t="shared" si="10"/>
        <v>Team8</v>
      </c>
      <c r="S29" s="40">
        <v>47</v>
      </c>
      <c r="T29" s="41"/>
      <c r="U29" s="42" t="s">
        <v>81</v>
      </c>
      <c r="V29" s="41"/>
      <c r="W29" s="42"/>
      <c r="X29" s="42" t="s">
        <v>82</v>
      </c>
      <c r="Y29" s="41" t="s">
        <v>83</v>
      </c>
      <c r="Z29" s="1" t="s">
        <v>84</v>
      </c>
    </row>
    <row r="30" spans="2:31" ht="13.5" customHeight="1" x14ac:dyDescent="0.2">
      <c r="B30" s="222">
        <v>1</v>
      </c>
      <c r="C30" s="223" t="str">
        <f t="shared" ref="C30:C37" ca="1" si="11">IF(ISNA(V30),"",V30)</f>
        <v>Kyle Arnold</v>
      </c>
      <c r="D30" s="223" t="str">
        <f t="shared" ref="D30:D37" si="12">IF(ISNA(Y30),"",Y30)</f>
        <v>Newport Harriers</v>
      </c>
      <c r="E30" s="224">
        <v>4</v>
      </c>
      <c r="F30" s="225" t="s">
        <v>1963</v>
      </c>
      <c r="G30" s="49"/>
      <c r="H30" s="49"/>
      <c r="I30" s="55" t="str">
        <f t="shared" ref="I30:P37" si="13">IF($Z30=I$3,$T30,"")</f>
        <v/>
      </c>
      <c r="J30" s="56" t="str">
        <f t="shared" si="13"/>
        <v/>
      </c>
      <c r="K30" s="56" t="str">
        <f t="shared" si="13"/>
        <v/>
      </c>
      <c r="L30" s="56">
        <f t="shared" ca="1" si="13"/>
        <v>10</v>
      </c>
      <c r="M30" s="56" t="str">
        <f t="shared" si="13"/>
        <v/>
      </c>
      <c r="N30" s="56" t="str">
        <f t="shared" si="13"/>
        <v/>
      </c>
      <c r="O30" s="57" t="str">
        <f t="shared" si="13"/>
        <v/>
      </c>
      <c r="P30" s="144" t="str">
        <f t="shared" si="13"/>
        <v/>
      </c>
      <c r="Q30" s="2"/>
      <c r="R30" s="2"/>
      <c r="S30" s="42" t="str">
        <f ca="1">VLOOKUP(S29,INDIRECT($S$5),2,FALSE)</f>
        <v>Long Jump</v>
      </c>
      <c r="T30" s="42">
        <f t="shared" ref="T30:T37" ca="1" si="14">IF(X30&gt;1,"Error",U30)</f>
        <v>10</v>
      </c>
      <c r="U30" s="42">
        <f t="shared" ref="U30:U37" ca="1" si="15">IF(AND(E30&lt;&gt;"",LEFT(F30,1)="d"),0,INDIRECT(AB30))</f>
        <v>10</v>
      </c>
      <c r="V30" s="41" t="str">
        <f t="shared" ref="V30:V37" ca="1" si="16">HLOOKUP(E30,INDIRECT($S$4),INDIRECT(AD30),FALSE)</f>
        <v>Kyle Arnold</v>
      </c>
      <c r="W30" s="42" t="str">
        <f t="shared" ref="W30:W37" si="17">CONCATENATE("=",AA30)</f>
        <v>=4</v>
      </c>
      <c r="X30" s="42">
        <f t="shared" ref="X30:X37" ca="1" si="18">COUNTIF(INDIRECT(AE30),W30)</f>
        <v>1</v>
      </c>
      <c r="Y30" s="35" t="str">
        <f t="shared" ref="Y30:Y37" si="19">VLOOKUP(E30,TeamID,2,FALSE)</f>
        <v>Newport Harriers</v>
      </c>
      <c r="Z30" s="1" t="str">
        <f t="shared" ref="Z30:Z37" si="20">IF(ISNA(Y30),"",Y30)</f>
        <v>Newport Harriers</v>
      </c>
      <c r="AA30" s="1">
        <f t="shared" ref="AA30:AA37" si="21">HLOOKUP(E30,$I$24:$X$25, 2, FALSE)</f>
        <v>4</v>
      </c>
      <c r="AB30" s="1" t="str">
        <f>IF(S32="A","Admin!B24","Admin!C24")</f>
        <v>Admin!B24</v>
      </c>
      <c r="AC30" s="79">
        <v>1</v>
      </c>
      <c r="AD30" s="2" t="str">
        <f t="shared" ref="AD30:AD37" si="22">"S" &amp; ROW(AB30)+AC30</f>
        <v>S31</v>
      </c>
      <c r="AE30" s="2" t="str">
        <f t="shared" ref="AE30:AE37" si="23">"AA$"&amp;ROW(AD30)+AC30-1&amp;":AA$"&amp;ROW(AD30)+AC30+6</f>
        <v>AA$30:AA$37</v>
      </c>
    </row>
    <row r="31" spans="2:31" ht="13.5" customHeight="1" x14ac:dyDescent="0.2">
      <c r="B31" s="34">
        <v>2</v>
      </c>
      <c r="C31" s="67" t="str">
        <f t="shared" ca="1" si="11"/>
        <v>Dan Boyd</v>
      </c>
      <c r="D31" s="67" t="str">
        <f t="shared" si="12"/>
        <v>Stratford on Avon AC</v>
      </c>
      <c r="E31" s="36">
        <v>7</v>
      </c>
      <c r="F31" s="53" t="s">
        <v>1964</v>
      </c>
      <c r="G31" s="49"/>
      <c r="H31" s="49"/>
      <c r="I31" s="58" t="str">
        <f t="shared" si="13"/>
        <v/>
      </c>
      <c r="J31" s="59" t="str">
        <f t="shared" si="13"/>
        <v/>
      </c>
      <c r="K31" s="59" t="str">
        <f t="shared" si="13"/>
        <v/>
      </c>
      <c r="L31" s="59" t="str">
        <f t="shared" si="13"/>
        <v/>
      </c>
      <c r="M31" s="59" t="str">
        <f t="shared" si="13"/>
        <v/>
      </c>
      <c r="N31" s="59" t="str">
        <f t="shared" si="13"/>
        <v/>
      </c>
      <c r="O31" s="60">
        <f t="shared" ca="1" si="13"/>
        <v>8</v>
      </c>
      <c r="P31" s="149" t="str">
        <f t="shared" si="13"/>
        <v/>
      </c>
      <c r="Q31" s="2"/>
      <c r="R31" s="2"/>
      <c r="S31" s="42">
        <f>S29-$S$7</f>
        <v>15</v>
      </c>
      <c r="T31" s="42">
        <f t="shared" ca="1" si="14"/>
        <v>8</v>
      </c>
      <c r="U31" s="42">
        <f t="shared" ca="1" si="15"/>
        <v>8</v>
      </c>
      <c r="V31" s="41" t="str">
        <f t="shared" ca="1" si="16"/>
        <v>Dan Boyd</v>
      </c>
      <c r="W31" s="42" t="str">
        <f t="shared" si="17"/>
        <v>=7</v>
      </c>
      <c r="X31" s="42">
        <f t="shared" ca="1" si="18"/>
        <v>1</v>
      </c>
      <c r="Y31" s="35" t="str">
        <f t="shared" si="19"/>
        <v>Stratford on Avon AC</v>
      </c>
      <c r="Z31" s="1" t="str">
        <f t="shared" si="20"/>
        <v>Stratford on Avon AC</v>
      </c>
      <c r="AA31" s="1">
        <f t="shared" si="21"/>
        <v>7</v>
      </c>
      <c r="AB31" s="1" t="str">
        <f>IF(S32="A","Admin!B25","Admin!C25")</f>
        <v>Admin!B25</v>
      </c>
      <c r="AC31" s="79">
        <f t="shared" ref="AC31:AC37" si="24">AC30-1</f>
        <v>0</v>
      </c>
      <c r="AD31" s="2" t="str">
        <f t="shared" si="22"/>
        <v>S31</v>
      </c>
      <c r="AE31" s="2" t="str">
        <f t="shared" si="23"/>
        <v>AA$30:AA$37</v>
      </c>
    </row>
    <row r="32" spans="2:31" ht="13.5" customHeight="1" x14ac:dyDescent="0.2">
      <c r="B32" s="34">
        <v>3</v>
      </c>
      <c r="C32" s="67" t="str">
        <f t="shared" ca="1" si="11"/>
        <v>Samuel Hall</v>
      </c>
      <c r="D32" s="67" t="str">
        <f t="shared" si="12"/>
        <v>Solihull &amp; Small Heath AC</v>
      </c>
      <c r="E32" s="36">
        <v>6</v>
      </c>
      <c r="F32" s="53" t="s">
        <v>1965</v>
      </c>
      <c r="G32" s="49"/>
      <c r="H32" s="49"/>
      <c r="I32" s="58" t="str">
        <f t="shared" si="13"/>
        <v/>
      </c>
      <c r="J32" s="59" t="str">
        <f t="shared" si="13"/>
        <v/>
      </c>
      <c r="K32" s="59" t="str">
        <f t="shared" si="13"/>
        <v/>
      </c>
      <c r="L32" s="59" t="str">
        <f t="shared" si="13"/>
        <v/>
      </c>
      <c r="M32" s="59" t="str">
        <f t="shared" si="13"/>
        <v/>
      </c>
      <c r="N32" s="59">
        <f t="shared" ca="1" si="13"/>
        <v>7</v>
      </c>
      <c r="O32" s="60" t="str">
        <f t="shared" si="13"/>
        <v/>
      </c>
      <c r="P32" s="149" t="str">
        <f t="shared" si="13"/>
        <v/>
      </c>
      <c r="Q32" s="2"/>
      <c r="R32" s="2"/>
      <c r="S32" s="81" t="s">
        <v>44</v>
      </c>
      <c r="T32" s="42">
        <f t="shared" ca="1" si="14"/>
        <v>7</v>
      </c>
      <c r="U32" s="42">
        <f t="shared" ca="1" si="15"/>
        <v>7</v>
      </c>
      <c r="V32" s="41" t="str">
        <f t="shared" ca="1" si="16"/>
        <v>Samuel Hall</v>
      </c>
      <c r="W32" s="42" t="str">
        <f t="shared" si="17"/>
        <v>=6</v>
      </c>
      <c r="X32" s="42">
        <f t="shared" ca="1" si="18"/>
        <v>1</v>
      </c>
      <c r="Y32" s="35" t="str">
        <f t="shared" si="19"/>
        <v>Solihull &amp; Small Heath AC</v>
      </c>
      <c r="Z32" s="1" t="str">
        <f t="shared" si="20"/>
        <v>Solihull &amp; Small Heath AC</v>
      </c>
      <c r="AA32" s="1">
        <f t="shared" si="21"/>
        <v>6</v>
      </c>
      <c r="AB32" s="1" t="str">
        <f>IF(S32="A","Admin!B26","Admin!C26")</f>
        <v>Admin!B26</v>
      </c>
      <c r="AC32" s="79">
        <f t="shared" si="24"/>
        <v>-1</v>
      </c>
      <c r="AD32" s="2" t="str">
        <f t="shared" si="22"/>
        <v>S31</v>
      </c>
      <c r="AE32" s="2" t="str">
        <f t="shared" si="23"/>
        <v>AA$30:AA$37</v>
      </c>
    </row>
    <row r="33" spans="2:31" ht="13.5" customHeight="1" x14ac:dyDescent="0.2">
      <c r="B33" s="34">
        <v>4</v>
      </c>
      <c r="C33" s="67" t="str">
        <f t="shared" ca="1" si="11"/>
        <v>Kane Howitt</v>
      </c>
      <c r="D33" s="67" t="str">
        <f t="shared" si="12"/>
        <v>Royal Sutton Coldfield</v>
      </c>
      <c r="E33" s="36">
        <v>5</v>
      </c>
      <c r="F33" s="53" t="s">
        <v>1966</v>
      </c>
      <c r="G33" s="49"/>
      <c r="H33" s="49"/>
      <c r="I33" s="58" t="str">
        <f t="shared" si="13"/>
        <v/>
      </c>
      <c r="J33" s="59" t="str">
        <f t="shared" si="13"/>
        <v/>
      </c>
      <c r="K33" s="59" t="str">
        <f t="shared" si="13"/>
        <v/>
      </c>
      <c r="L33" s="59" t="str">
        <f t="shared" si="13"/>
        <v/>
      </c>
      <c r="M33" s="59">
        <f t="shared" ca="1" si="13"/>
        <v>6</v>
      </c>
      <c r="N33" s="59" t="str">
        <f t="shared" si="13"/>
        <v/>
      </c>
      <c r="O33" s="60" t="str">
        <f t="shared" si="13"/>
        <v/>
      </c>
      <c r="P33" s="149" t="str">
        <f t="shared" si="13"/>
        <v/>
      </c>
      <c r="Q33" s="2"/>
      <c r="R33" s="2"/>
      <c r="S33" s="80" t="s">
        <v>85</v>
      </c>
      <c r="T33" s="42">
        <f t="shared" ca="1" si="14"/>
        <v>6</v>
      </c>
      <c r="U33" s="42">
        <f t="shared" ca="1" si="15"/>
        <v>6</v>
      </c>
      <c r="V33" s="41" t="str">
        <f t="shared" ca="1" si="16"/>
        <v>Kane Howitt</v>
      </c>
      <c r="W33" s="42" t="str">
        <f t="shared" si="17"/>
        <v>=5</v>
      </c>
      <c r="X33" s="42">
        <f t="shared" ca="1" si="18"/>
        <v>1</v>
      </c>
      <c r="Y33" s="35" t="str">
        <f t="shared" si="19"/>
        <v>Royal Sutton Coldfield</v>
      </c>
      <c r="Z33" s="1" t="str">
        <f t="shared" si="20"/>
        <v>Royal Sutton Coldfield</v>
      </c>
      <c r="AA33" s="1">
        <f t="shared" si="21"/>
        <v>5</v>
      </c>
      <c r="AB33" s="1" t="str">
        <f>IF(S32="A","Admin!B27","Admin!C27")</f>
        <v>Admin!B27</v>
      </c>
      <c r="AC33" s="79">
        <f t="shared" si="24"/>
        <v>-2</v>
      </c>
      <c r="AD33" s="2" t="str">
        <f t="shared" si="22"/>
        <v>S31</v>
      </c>
      <c r="AE33" s="2" t="str">
        <f t="shared" si="23"/>
        <v>AA$30:AA$37</v>
      </c>
    </row>
    <row r="34" spans="2:31" ht="13.5" customHeight="1" x14ac:dyDescent="0.2">
      <c r="B34" s="34">
        <v>5</v>
      </c>
      <c r="C34" s="67" t="str">
        <f t="shared" ca="1" si="11"/>
        <v>Jack Poxon</v>
      </c>
      <c r="D34" s="67" t="str">
        <f t="shared" si="12"/>
        <v>Burton AC</v>
      </c>
      <c r="E34" s="36">
        <v>2</v>
      </c>
      <c r="F34" s="53" t="s">
        <v>1967</v>
      </c>
      <c r="G34" s="49"/>
      <c r="H34" s="49"/>
      <c r="I34" s="58" t="str">
        <f t="shared" si="13"/>
        <v/>
      </c>
      <c r="J34" s="59">
        <f t="shared" ca="1" si="13"/>
        <v>5</v>
      </c>
      <c r="K34" s="59" t="str">
        <f t="shared" si="13"/>
        <v/>
      </c>
      <c r="L34" s="59" t="str">
        <f t="shared" si="13"/>
        <v/>
      </c>
      <c r="M34" s="59" t="str">
        <f t="shared" si="13"/>
        <v/>
      </c>
      <c r="N34" s="59" t="str">
        <f t="shared" si="13"/>
        <v/>
      </c>
      <c r="O34" s="60" t="str">
        <f t="shared" si="13"/>
        <v/>
      </c>
      <c r="P34" s="149" t="str">
        <f t="shared" si="13"/>
        <v/>
      </c>
      <c r="Q34" s="2"/>
      <c r="R34" s="2"/>
      <c r="S34" s="42"/>
      <c r="T34" s="42">
        <f t="shared" ca="1" si="14"/>
        <v>5</v>
      </c>
      <c r="U34" s="42">
        <f t="shared" ca="1" si="15"/>
        <v>5</v>
      </c>
      <c r="V34" s="41" t="str">
        <f t="shared" ca="1" si="16"/>
        <v>Jack Poxon</v>
      </c>
      <c r="W34" s="42" t="str">
        <f t="shared" si="17"/>
        <v>=2</v>
      </c>
      <c r="X34" s="42">
        <f t="shared" ca="1" si="18"/>
        <v>1</v>
      </c>
      <c r="Y34" s="35" t="str">
        <f t="shared" si="19"/>
        <v>Burton AC</v>
      </c>
      <c r="Z34" s="1" t="str">
        <f t="shared" si="20"/>
        <v>Burton AC</v>
      </c>
      <c r="AA34" s="1">
        <f t="shared" si="21"/>
        <v>2</v>
      </c>
      <c r="AB34" s="1" t="str">
        <f>IF(S32="A","Admin!B28","Admin!C28")</f>
        <v>Admin!B28</v>
      </c>
      <c r="AC34" s="79">
        <f t="shared" si="24"/>
        <v>-3</v>
      </c>
      <c r="AD34" s="2" t="str">
        <f t="shared" si="22"/>
        <v>S31</v>
      </c>
      <c r="AE34" s="2" t="str">
        <f t="shared" si="23"/>
        <v>AA$30:AA$37</v>
      </c>
    </row>
    <row r="35" spans="2:31" ht="13.5" customHeight="1" x14ac:dyDescent="0.2">
      <c r="B35" s="34">
        <v>6</v>
      </c>
      <c r="C35" s="67" t="str">
        <f t="shared" ca="1" si="11"/>
        <v>Tom Benyon</v>
      </c>
      <c r="D35" s="67" t="str">
        <f t="shared" si="12"/>
        <v>Kidderminster &amp; Stourport AC</v>
      </c>
      <c r="E35" s="36">
        <v>3</v>
      </c>
      <c r="F35" s="53" t="s">
        <v>1968</v>
      </c>
      <c r="G35" s="49"/>
      <c r="H35" s="49"/>
      <c r="I35" s="58" t="str">
        <f t="shared" si="13"/>
        <v/>
      </c>
      <c r="J35" s="59" t="str">
        <f t="shared" si="13"/>
        <v/>
      </c>
      <c r="K35" s="59">
        <f t="shared" ca="1" si="13"/>
        <v>4</v>
      </c>
      <c r="L35" s="59" t="str">
        <f t="shared" si="13"/>
        <v/>
      </c>
      <c r="M35" s="59" t="str">
        <f t="shared" si="13"/>
        <v/>
      </c>
      <c r="N35" s="59" t="str">
        <f t="shared" si="13"/>
        <v/>
      </c>
      <c r="O35" s="60" t="str">
        <f t="shared" si="13"/>
        <v/>
      </c>
      <c r="P35" s="149" t="str">
        <f t="shared" si="13"/>
        <v/>
      </c>
      <c r="Q35" s="2"/>
      <c r="R35" s="2"/>
      <c r="S35" s="42"/>
      <c r="T35" s="42">
        <f t="shared" ca="1" si="14"/>
        <v>4</v>
      </c>
      <c r="U35" s="42">
        <f t="shared" ca="1" si="15"/>
        <v>4</v>
      </c>
      <c r="V35" s="41" t="str">
        <f t="shared" ca="1" si="16"/>
        <v>Tom Benyon</v>
      </c>
      <c r="W35" s="42" t="str">
        <f t="shared" si="17"/>
        <v>=3</v>
      </c>
      <c r="X35" s="42">
        <f t="shared" ca="1" si="18"/>
        <v>1</v>
      </c>
      <c r="Y35" s="35" t="str">
        <f t="shared" si="19"/>
        <v>Kidderminster &amp; Stourport AC</v>
      </c>
      <c r="Z35" s="1" t="str">
        <f t="shared" si="20"/>
        <v>Kidderminster &amp; Stourport AC</v>
      </c>
      <c r="AA35" s="1">
        <f t="shared" si="21"/>
        <v>3</v>
      </c>
      <c r="AB35" s="1" t="str">
        <f>IF(S32="A","Admin!B29","Admin!C29")</f>
        <v>Admin!B29</v>
      </c>
      <c r="AC35" s="79">
        <f t="shared" si="24"/>
        <v>-4</v>
      </c>
      <c r="AD35" s="2" t="str">
        <f t="shared" si="22"/>
        <v>S31</v>
      </c>
      <c r="AE35" s="2" t="str">
        <f t="shared" si="23"/>
        <v>AA$30:AA$37</v>
      </c>
    </row>
    <row r="36" spans="2:31" ht="13.5" customHeight="1" x14ac:dyDescent="0.2">
      <c r="B36" s="37">
        <v>7</v>
      </c>
      <c r="C36" s="68" t="str">
        <f t="shared" ca="1" si="11"/>
        <v>Thomas Russell</v>
      </c>
      <c r="D36" s="68" t="str">
        <f t="shared" si="12"/>
        <v>Bromsgrove &amp; Redditch AC</v>
      </c>
      <c r="E36" s="38">
        <v>1</v>
      </c>
      <c r="F36" s="54" t="s">
        <v>1969</v>
      </c>
      <c r="G36" s="49"/>
      <c r="H36" s="49"/>
      <c r="I36" s="61">
        <f t="shared" ca="1" si="13"/>
        <v>3</v>
      </c>
      <c r="J36" s="62" t="str">
        <f t="shared" si="13"/>
        <v/>
      </c>
      <c r="K36" s="62" t="str">
        <f t="shared" si="13"/>
        <v/>
      </c>
      <c r="L36" s="62" t="str">
        <f t="shared" si="13"/>
        <v/>
      </c>
      <c r="M36" s="62" t="str">
        <f t="shared" si="13"/>
        <v/>
      </c>
      <c r="N36" s="62" t="str">
        <f t="shared" si="13"/>
        <v/>
      </c>
      <c r="O36" s="63" t="str">
        <f t="shared" si="13"/>
        <v/>
      </c>
      <c r="P36" s="149" t="str">
        <f t="shared" si="13"/>
        <v/>
      </c>
      <c r="Q36" s="2"/>
      <c r="R36" s="2"/>
      <c r="S36" s="42"/>
      <c r="T36" s="42">
        <f t="shared" ca="1" si="14"/>
        <v>3</v>
      </c>
      <c r="U36" s="42">
        <f t="shared" ca="1" si="15"/>
        <v>3</v>
      </c>
      <c r="V36" s="41" t="str">
        <f t="shared" ca="1" si="16"/>
        <v>Thomas Russell</v>
      </c>
      <c r="W36" s="42" t="str">
        <f t="shared" si="17"/>
        <v>=1</v>
      </c>
      <c r="X36" s="42">
        <f t="shared" ca="1" si="18"/>
        <v>1</v>
      </c>
      <c r="Y36" s="35" t="str">
        <f t="shared" si="19"/>
        <v>Bromsgrove &amp; Redditch AC</v>
      </c>
      <c r="Z36" s="1" t="str">
        <f t="shared" si="20"/>
        <v>Bromsgrove &amp; Redditch AC</v>
      </c>
      <c r="AA36" s="1">
        <f t="shared" si="21"/>
        <v>1</v>
      </c>
      <c r="AB36" s="1" t="str">
        <f>IF(S32="A","Admin!B30","Admin!C30")</f>
        <v>Admin!B30</v>
      </c>
      <c r="AC36" s="79">
        <f t="shared" si="24"/>
        <v>-5</v>
      </c>
      <c r="AD36" s="2" t="str">
        <f t="shared" si="22"/>
        <v>S31</v>
      </c>
      <c r="AE36" s="2" t="str">
        <f t="shared" si="23"/>
        <v>AA$30:AA$37</v>
      </c>
    </row>
    <row r="37" spans="2:31" ht="13.5" hidden="1" customHeight="1" x14ac:dyDescent="0.2">
      <c r="B37" s="378">
        <v>8</v>
      </c>
      <c r="C37" s="379" t="str">
        <f t="shared" ca="1" si="11"/>
        <v/>
      </c>
      <c r="D37" s="379" t="str">
        <f t="shared" si="12"/>
        <v/>
      </c>
      <c r="E37" s="380"/>
      <c r="F37" s="381" t="s">
        <v>98</v>
      </c>
      <c r="G37" s="49"/>
      <c r="H37" s="49"/>
      <c r="I37" s="374" t="str">
        <f t="shared" si="13"/>
        <v/>
      </c>
      <c r="J37" s="382" t="str">
        <f t="shared" si="13"/>
        <v/>
      </c>
      <c r="K37" s="382" t="str">
        <f t="shared" si="13"/>
        <v/>
      </c>
      <c r="L37" s="382" t="str">
        <f t="shared" si="13"/>
        <v/>
      </c>
      <c r="M37" s="382" t="str">
        <f t="shared" si="13"/>
        <v/>
      </c>
      <c r="N37" s="382" t="str">
        <f t="shared" si="13"/>
        <v/>
      </c>
      <c r="O37" s="382" t="str">
        <f t="shared" si="13"/>
        <v/>
      </c>
      <c r="P37" s="63" t="str">
        <f t="shared" si="13"/>
        <v/>
      </c>
      <c r="Q37" s="2"/>
      <c r="R37" s="2"/>
      <c r="S37" s="42"/>
      <c r="T37" s="42">
        <f t="shared" ca="1" si="14"/>
        <v>0</v>
      </c>
      <c r="U37" s="42">
        <f t="shared" ca="1" si="15"/>
        <v>0</v>
      </c>
      <c r="V37" s="41" t="e">
        <f t="shared" ca="1" si="16"/>
        <v>#N/A</v>
      </c>
      <c r="W37" s="42" t="e">
        <f t="shared" si="17"/>
        <v>#N/A</v>
      </c>
      <c r="X37" s="42">
        <f t="shared" ca="1" si="18"/>
        <v>1</v>
      </c>
      <c r="Y37" s="35" t="e">
        <f t="shared" si="19"/>
        <v>#N/A</v>
      </c>
      <c r="Z37" s="1" t="str">
        <f t="shared" si="20"/>
        <v/>
      </c>
      <c r="AA37" s="1" t="e">
        <f t="shared" si="21"/>
        <v>#N/A</v>
      </c>
      <c r="AB37" s="1" t="str">
        <f>IF(S32="A","Admin!B31","Admin!C31")</f>
        <v>Admin!B31</v>
      </c>
      <c r="AC37" s="79">
        <f t="shared" si="24"/>
        <v>-6</v>
      </c>
      <c r="AD37" s="2" t="str">
        <f t="shared" si="22"/>
        <v>S31</v>
      </c>
      <c r="AE37" s="2" t="str">
        <f t="shared" si="23"/>
        <v>AA$30:AA$37</v>
      </c>
    </row>
    <row r="38" spans="2:31" ht="13.5" customHeight="1" x14ac:dyDescent="0.2">
      <c r="B38" s="50"/>
      <c r="C38" s="48"/>
      <c r="D38" s="48"/>
      <c r="E38" s="50"/>
      <c r="F38" s="49" t="s">
        <v>98</v>
      </c>
      <c r="G38" s="49"/>
      <c r="H38" s="49"/>
      <c r="I38" s="51"/>
      <c r="J38" s="51"/>
      <c r="K38" s="51"/>
      <c r="L38" s="51"/>
      <c r="M38" s="51"/>
      <c r="N38" s="51"/>
      <c r="O38" s="51"/>
      <c r="P38" s="51"/>
      <c r="Q38" s="2"/>
      <c r="R38" s="2"/>
      <c r="S38" s="42"/>
      <c r="T38" s="42"/>
      <c r="U38" s="41"/>
      <c r="V38" s="41"/>
      <c r="W38" s="42"/>
      <c r="X38" s="42"/>
      <c r="Y38" s="41"/>
    </row>
    <row r="39" spans="2:31" ht="13.5" customHeight="1" x14ac:dyDescent="0.2">
      <c r="B39" s="50"/>
      <c r="C39" s="48"/>
      <c r="D39" s="48"/>
      <c r="E39" s="50"/>
      <c r="F39" s="49"/>
      <c r="G39" s="49"/>
      <c r="H39" s="49"/>
      <c r="I39" s="51"/>
      <c r="J39" s="51"/>
      <c r="K39" s="51"/>
      <c r="L39" s="51"/>
      <c r="M39" s="51"/>
      <c r="N39" s="51"/>
      <c r="O39" s="51"/>
      <c r="P39" s="51"/>
      <c r="Q39" s="2"/>
      <c r="R39" s="2"/>
      <c r="S39" s="42"/>
      <c r="T39" s="42"/>
      <c r="U39" s="41"/>
      <c r="V39" s="41"/>
      <c r="W39" s="42"/>
      <c r="X39" s="42"/>
      <c r="Y39" s="41"/>
    </row>
    <row r="40" spans="2:31" s="2" customFormat="1" ht="13.5" customHeight="1" x14ac:dyDescent="0.2">
      <c r="B40" s="32" t="str">
        <f ca="1">S42 &amp; " " &amp; S44 &amp; " string  (" &amp; S$3 &amp;")"</f>
        <v>Long Jump B string  (Men)</v>
      </c>
      <c r="D40" s="87" t="s">
        <v>94</v>
      </c>
      <c r="E40" s="390"/>
      <c r="F40" s="29" t="s">
        <v>72</v>
      </c>
      <c r="H40" s="47"/>
      <c r="I40" s="29"/>
    </row>
    <row r="41" spans="2:31" ht="13.5" customHeight="1" x14ac:dyDescent="0.2">
      <c r="B41" s="75" t="s">
        <v>26</v>
      </c>
      <c r="C41" s="76" t="s">
        <v>23</v>
      </c>
      <c r="D41" s="76" t="s">
        <v>70</v>
      </c>
      <c r="E41" s="77" t="s">
        <v>24</v>
      </c>
      <c r="F41" s="78" t="s">
        <v>27</v>
      </c>
      <c r="G41" s="48"/>
      <c r="H41" s="48"/>
      <c r="I41" s="70" t="str">
        <f t="shared" ref="I41:P41" si="25">I$3</f>
        <v>Bromsgrove &amp; Redditch AC</v>
      </c>
      <c r="J41" s="70" t="str">
        <f t="shared" si="25"/>
        <v>Burton AC</v>
      </c>
      <c r="K41" s="70" t="str">
        <f t="shared" si="25"/>
        <v>Kidderminster &amp; Stourport AC</v>
      </c>
      <c r="L41" s="70" t="str">
        <f t="shared" si="25"/>
        <v>Newport Harriers</v>
      </c>
      <c r="M41" s="70" t="str">
        <f t="shared" si="25"/>
        <v>Royal Sutton Coldfield</v>
      </c>
      <c r="N41" s="70" t="str">
        <f t="shared" si="25"/>
        <v>Solihull &amp; Small Heath AC</v>
      </c>
      <c r="O41" s="70" t="str">
        <f t="shared" si="25"/>
        <v>Stratford on Avon AC</v>
      </c>
      <c r="P41" s="383" t="str">
        <f t="shared" si="25"/>
        <v>Team8</v>
      </c>
      <c r="S41" s="40">
        <v>47</v>
      </c>
      <c r="T41" s="41"/>
      <c r="U41" s="42" t="s">
        <v>81</v>
      </c>
      <c r="V41" s="41"/>
      <c r="W41" s="42"/>
      <c r="X41" s="42" t="s">
        <v>82</v>
      </c>
      <c r="Y41" s="41" t="s">
        <v>83</v>
      </c>
      <c r="Z41" s="1" t="s">
        <v>84</v>
      </c>
    </row>
    <row r="42" spans="2:31" ht="13.5" customHeight="1" x14ac:dyDescent="0.2">
      <c r="B42" s="222">
        <v>1</v>
      </c>
      <c r="C42" s="223" t="str">
        <f t="shared" ref="C42:C49" ca="1" si="26">IF(ISNA(V42),"",V42)</f>
        <v>Mathew Milward-Brookes</v>
      </c>
      <c r="D42" s="223" t="str">
        <f t="shared" ref="D42:D49" si="27">IF(ISNA(Y42),"",Y42)</f>
        <v>Stratford on Avon AC</v>
      </c>
      <c r="E42" s="224">
        <v>77</v>
      </c>
      <c r="F42" s="225" t="s">
        <v>1970</v>
      </c>
      <c r="G42" s="49"/>
      <c r="H42" s="49"/>
      <c r="I42" s="55" t="str">
        <f t="shared" ref="I42:P49" si="28">IF($Z42=I$3,$T42,"")</f>
        <v/>
      </c>
      <c r="J42" s="56" t="str">
        <f t="shared" si="28"/>
        <v/>
      </c>
      <c r="K42" s="56" t="str">
        <f t="shared" si="28"/>
        <v/>
      </c>
      <c r="L42" s="56" t="str">
        <f t="shared" si="28"/>
        <v/>
      </c>
      <c r="M42" s="56" t="str">
        <f t="shared" si="28"/>
        <v/>
      </c>
      <c r="N42" s="56" t="str">
        <f t="shared" si="28"/>
        <v/>
      </c>
      <c r="O42" s="57">
        <f t="shared" ca="1" si="28"/>
        <v>8</v>
      </c>
      <c r="P42" s="144" t="str">
        <f t="shared" si="28"/>
        <v/>
      </c>
      <c r="Q42" s="2"/>
      <c r="R42" s="2"/>
      <c r="S42" s="42" t="str">
        <f ca="1">VLOOKUP(S41,INDIRECT($S$5),2,FALSE)</f>
        <v>Long Jump</v>
      </c>
      <c r="T42" s="42">
        <f t="shared" ref="T42:T49" ca="1" si="29">IF(X42&gt;1,"Error",U42)</f>
        <v>8</v>
      </c>
      <c r="U42" s="42">
        <f t="shared" ref="U42:U49" ca="1" si="30">IF(AND(E42&lt;&gt;"",LEFT(F42,1)="d"),0,INDIRECT(AB42))</f>
        <v>8</v>
      </c>
      <c r="V42" s="41" t="str">
        <f t="shared" ref="V42:V49" ca="1" si="31">HLOOKUP(E42,INDIRECT($S$4),INDIRECT(AD42),FALSE)</f>
        <v>Mathew Milward-Brookes</v>
      </c>
      <c r="W42" s="42" t="str">
        <f t="shared" ref="W42:W49" si="32">CONCATENATE("=",AA42)</f>
        <v>=7</v>
      </c>
      <c r="X42" s="42">
        <f t="shared" ref="X42:X49" ca="1" si="33">COUNTIF(INDIRECT(AE42),W42)</f>
        <v>1</v>
      </c>
      <c r="Y42" s="35" t="str">
        <f t="shared" ref="Y42:Y49" si="34">VLOOKUP(E42,TeamID,2,FALSE)</f>
        <v>Stratford on Avon AC</v>
      </c>
      <c r="Z42" s="1" t="str">
        <f t="shared" ref="Z42:Z49" si="35">IF(ISNA(Y42),"",Y42)</f>
        <v>Stratford on Avon AC</v>
      </c>
      <c r="AA42" s="1">
        <f t="shared" ref="AA42:AA49" si="36">HLOOKUP(E42,$I$24:$X$25, 2, FALSE)</f>
        <v>7</v>
      </c>
      <c r="AB42" s="1" t="str">
        <f>IF(S44="A","Admin!B24","Admin!C24")</f>
        <v>Admin!C24</v>
      </c>
      <c r="AC42" s="79">
        <v>1</v>
      </c>
      <c r="AD42" s="2" t="str">
        <f t="shared" ref="AD42:AD49" si="37">"S" &amp; ROW(AB42)+AC42</f>
        <v>S43</v>
      </c>
      <c r="AE42" s="2" t="str">
        <f t="shared" ref="AE42:AE49" si="38">"AA$"&amp;ROW(AD42)+AC42-1&amp;":AA$"&amp;ROW(AD42)+AC42+6</f>
        <v>AA$42:AA$49</v>
      </c>
    </row>
    <row r="43" spans="2:31" ht="13.5" customHeight="1" x14ac:dyDescent="0.2">
      <c r="B43" s="34">
        <v>2</v>
      </c>
      <c r="C43" s="67" t="str">
        <f t="shared" ca="1" si="26"/>
        <v>Tom Evans</v>
      </c>
      <c r="D43" s="67" t="str">
        <f t="shared" si="27"/>
        <v>Newport Harriers</v>
      </c>
      <c r="E43" s="36">
        <v>44</v>
      </c>
      <c r="F43" s="53" t="s">
        <v>1971</v>
      </c>
      <c r="G43" s="49"/>
      <c r="H43" s="49"/>
      <c r="I43" s="58" t="str">
        <f t="shared" si="28"/>
        <v/>
      </c>
      <c r="J43" s="59" t="str">
        <f t="shared" si="28"/>
        <v/>
      </c>
      <c r="K43" s="59" t="str">
        <f t="shared" si="28"/>
        <v/>
      </c>
      <c r="L43" s="59">
        <f t="shared" ca="1" si="28"/>
        <v>6</v>
      </c>
      <c r="M43" s="59" t="str">
        <f t="shared" si="28"/>
        <v/>
      </c>
      <c r="N43" s="59" t="str">
        <f t="shared" si="28"/>
        <v/>
      </c>
      <c r="O43" s="60" t="str">
        <f t="shared" si="28"/>
        <v/>
      </c>
      <c r="P43" s="149" t="str">
        <f t="shared" si="28"/>
        <v/>
      </c>
      <c r="Q43" s="2"/>
      <c r="R43" s="2"/>
      <c r="S43" s="42">
        <f>S41-$S$7</f>
        <v>15</v>
      </c>
      <c r="T43" s="42">
        <f t="shared" ca="1" si="29"/>
        <v>6</v>
      </c>
      <c r="U43" s="42">
        <f t="shared" ca="1" si="30"/>
        <v>6</v>
      </c>
      <c r="V43" s="41" t="str">
        <f t="shared" ca="1" si="31"/>
        <v>Tom Evans</v>
      </c>
      <c r="W43" s="42" t="str">
        <f t="shared" si="32"/>
        <v>=4</v>
      </c>
      <c r="X43" s="42">
        <f t="shared" ca="1" si="33"/>
        <v>1</v>
      </c>
      <c r="Y43" s="35" t="str">
        <f t="shared" si="34"/>
        <v>Newport Harriers</v>
      </c>
      <c r="Z43" s="1" t="str">
        <f t="shared" si="35"/>
        <v>Newport Harriers</v>
      </c>
      <c r="AA43" s="1">
        <f t="shared" si="36"/>
        <v>4</v>
      </c>
      <c r="AB43" s="1" t="str">
        <f>IF(S44="A","Admin!B25","Admin!C25")</f>
        <v>Admin!C25</v>
      </c>
      <c r="AC43" s="79">
        <f t="shared" ref="AC43:AC49" si="39">AC42-1</f>
        <v>0</v>
      </c>
      <c r="AD43" s="2" t="str">
        <f t="shared" si="37"/>
        <v>S43</v>
      </c>
      <c r="AE43" s="2" t="str">
        <f t="shared" si="38"/>
        <v>AA$42:AA$49</v>
      </c>
    </row>
    <row r="44" spans="2:31" ht="13.5" customHeight="1" x14ac:dyDescent="0.2">
      <c r="B44" s="34">
        <v>3</v>
      </c>
      <c r="C44" s="67" t="str">
        <f t="shared" ca="1" si="26"/>
        <v>Jason Cashmore</v>
      </c>
      <c r="D44" s="67" t="str">
        <f t="shared" si="27"/>
        <v>Bromsgrove &amp; Redditch AC</v>
      </c>
      <c r="E44" s="36">
        <v>11</v>
      </c>
      <c r="F44" s="53" t="s">
        <v>1972</v>
      </c>
      <c r="G44" s="49"/>
      <c r="H44" s="49"/>
      <c r="I44" s="58">
        <f t="shared" ca="1" si="28"/>
        <v>5</v>
      </c>
      <c r="J44" s="59" t="str">
        <f t="shared" si="28"/>
        <v/>
      </c>
      <c r="K44" s="59" t="str">
        <f t="shared" si="28"/>
        <v/>
      </c>
      <c r="L44" s="59" t="str">
        <f t="shared" si="28"/>
        <v/>
      </c>
      <c r="M44" s="59" t="str">
        <f t="shared" si="28"/>
        <v/>
      </c>
      <c r="N44" s="59" t="str">
        <f t="shared" si="28"/>
        <v/>
      </c>
      <c r="O44" s="60" t="str">
        <f t="shared" si="28"/>
        <v/>
      </c>
      <c r="P44" s="149" t="str">
        <f t="shared" si="28"/>
        <v/>
      </c>
      <c r="Q44" s="2"/>
      <c r="R44" s="2"/>
      <c r="S44" s="81" t="s">
        <v>45</v>
      </c>
      <c r="T44" s="42">
        <f t="shared" ca="1" si="29"/>
        <v>5</v>
      </c>
      <c r="U44" s="42">
        <f t="shared" ca="1" si="30"/>
        <v>5</v>
      </c>
      <c r="V44" s="41" t="str">
        <f t="shared" ca="1" si="31"/>
        <v>Jason Cashmore</v>
      </c>
      <c r="W44" s="42" t="str">
        <f t="shared" si="32"/>
        <v>=1</v>
      </c>
      <c r="X44" s="42">
        <f t="shared" ca="1" si="33"/>
        <v>1</v>
      </c>
      <c r="Y44" s="35" t="str">
        <f t="shared" si="34"/>
        <v>Bromsgrove &amp; Redditch AC</v>
      </c>
      <c r="Z44" s="1" t="str">
        <f t="shared" si="35"/>
        <v>Bromsgrove &amp; Redditch AC</v>
      </c>
      <c r="AA44" s="1">
        <f t="shared" si="36"/>
        <v>1</v>
      </c>
      <c r="AB44" s="1" t="str">
        <f>IF(S44="A","Admin!B26","Admin!C26")</f>
        <v>Admin!C26</v>
      </c>
      <c r="AC44" s="79">
        <f t="shared" si="39"/>
        <v>-1</v>
      </c>
      <c r="AD44" s="2" t="str">
        <f t="shared" si="37"/>
        <v>S43</v>
      </c>
      <c r="AE44" s="2" t="str">
        <f t="shared" si="38"/>
        <v>AA$42:AA$49</v>
      </c>
    </row>
    <row r="45" spans="2:31" ht="13.5" customHeight="1" x14ac:dyDescent="0.2">
      <c r="B45" s="34">
        <v>4</v>
      </c>
      <c r="C45" s="67" t="str">
        <f t="shared" ca="1" si="26"/>
        <v>Anthony Humphries</v>
      </c>
      <c r="D45" s="67" t="str">
        <f t="shared" si="27"/>
        <v>Burton AC</v>
      </c>
      <c r="E45" s="36">
        <v>22</v>
      </c>
      <c r="F45" s="53" t="s">
        <v>1973</v>
      </c>
      <c r="G45" s="49"/>
      <c r="H45" s="49"/>
      <c r="I45" s="58" t="str">
        <f t="shared" si="28"/>
        <v/>
      </c>
      <c r="J45" s="59">
        <f t="shared" ca="1" si="28"/>
        <v>4</v>
      </c>
      <c r="K45" s="59" t="str">
        <f t="shared" si="28"/>
        <v/>
      </c>
      <c r="L45" s="59" t="str">
        <f t="shared" si="28"/>
        <v/>
      </c>
      <c r="M45" s="59" t="str">
        <f t="shared" si="28"/>
        <v/>
      </c>
      <c r="N45" s="59" t="str">
        <f t="shared" si="28"/>
        <v/>
      </c>
      <c r="O45" s="60" t="str">
        <f t="shared" si="28"/>
        <v/>
      </c>
      <c r="P45" s="149" t="str">
        <f t="shared" si="28"/>
        <v/>
      </c>
      <c r="Q45" s="2"/>
      <c r="R45" s="2"/>
      <c r="S45" s="80" t="s">
        <v>85</v>
      </c>
      <c r="T45" s="42">
        <f t="shared" ca="1" si="29"/>
        <v>4</v>
      </c>
      <c r="U45" s="42">
        <f t="shared" ca="1" si="30"/>
        <v>4</v>
      </c>
      <c r="V45" s="41" t="str">
        <f t="shared" ca="1" si="31"/>
        <v>Anthony Humphries</v>
      </c>
      <c r="W45" s="42" t="str">
        <f t="shared" si="32"/>
        <v>=2</v>
      </c>
      <c r="X45" s="42">
        <f t="shared" ca="1" si="33"/>
        <v>1</v>
      </c>
      <c r="Y45" s="35" t="str">
        <f t="shared" si="34"/>
        <v>Burton AC</v>
      </c>
      <c r="Z45" s="1" t="str">
        <f t="shared" si="35"/>
        <v>Burton AC</v>
      </c>
      <c r="AA45" s="1">
        <f t="shared" si="36"/>
        <v>2</v>
      </c>
      <c r="AB45" s="1" t="str">
        <f>IF(S44="A","Admin!B27","Admin!C27")</f>
        <v>Admin!C27</v>
      </c>
      <c r="AC45" s="79">
        <f t="shared" si="39"/>
        <v>-2</v>
      </c>
      <c r="AD45" s="2" t="str">
        <f t="shared" si="37"/>
        <v>S43</v>
      </c>
      <c r="AE45" s="2" t="str">
        <f t="shared" si="38"/>
        <v>AA$42:AA$49</v>
      </c>
    </row>
    <row r="46" spans="2:31" ht="13.5" customHeight="1" x14ac:dyDescent="0.2">
      <c r="B46" s="34">
        <v>5</v>
      </c>
      <c r="C46" s="67" t="str">
        <f t="shared" ca="1" si="26"/>
        <v>Junaid Usman</v>
      </c>
      <c r="D46" s="67" t="str">
        <f t="shared" si="27"/>
        <v>Solihull &amp; Small Heath AC</v>
      </c>
      <c r="E46" s="36">
        <v>66</v>
      </c>
      <c r="F46" s="53" t="s">
        <v>1974</v>
      </c>
      <c r="G46" s="49"/>
      <c r="H46" s="49"/>
      <c r="I46" s="58" t="str">
        <f t="shared" si="28"/>
        <v/>
      </c>
      <c r="J46" s="59" t="str">
        <f t="shared" si="28"/>
        <v/>
      </c>
      <c r="K46" s="59" t="str">
        <f t="shared" si="28"/>
        <v/>
      </c>
      <c r="L46" s="59" t="str">
        <f t="shared" si="28"/>
        <v/>
      </c>
      <c r="M46" s="59" t="str">
        <f t="shared" si="28"/>
        <v/>
      </c>
      <c r="N46" s="59">
        <f t="shared" ca="1" si="28"/>
        <v>3</v>
      </c>
      <c r="O46" s="60" t="str">
        <f t="shared" si="28"/>
        <v/>
      </c>
      <c r="P46" s="149" t="str">
        <f t="shared" si="28"/>
        <v/>
      </c>
      <c r="Q46" s="2"/>
      <c r="R46" s="2"/>
      <c r="S46" s="42"/>
      <c r="T46" s="42">
        <f t="shared" ca="1" si="29"/>
        <v>3</v>
      </c>
      <c r="U46" s="42">
        <f t="shared" ca="1" si="30"/>
        <v>3</v>
      </c>
      <c r="V46" s="41" t="str">
        <f t="shared" ca="1" si="31"/>
        <v>Junaid Usman</v>
      </c>
      <c r="W46" s="42" t="str">
        <f t="shared" si="32"/>
        <v>=6</v>
      </c>
      <c r="X46" s="42">
        <f t="shared" ca="1" si="33"/>
        <v>1</v>
      </c>
      <c r="Y46" s="35" t="str">
        <f t="shared" si="34"/>
        <v>Solihull &amp; Small Heath AC</v>
      </c>
      <c r="Z46" s="1" t="str">
        <f t="shared" si="35"/>
        <v>Solihull &amp; Small Heath AC</v>
      </c>
      <c r="AA46" s="1">
        <f t="shared" si="36"/>
        <v>6</v>
      </c>
      <c r="AB46" s="1" t="str">
        <f>IF(S44="A","Admin!B28","Admin!C28")</f>
        <v>Admin!C28</v>
      </c>
      <c r="AC46" s="79">
        <f t="shared" si="39"/>
        <v>-3</v>
      </c>
      <c r="AD46" s="2" t="str">
        <f t="shared" si="37"/>
        <v>S43</v>
      </c>
      <c r="AE46" s="2" t="str">
        <f t="shared" si="38"/>
        <v>AA$42:AA$49</v>
      </c>
    </row>
    <row r="47" spans="2:31" ht="13.5" customHeight="1" x14ac:dyDescent="0.2">
      <c r="B47" s="34">
        <v>6</v>
      </c>
      <c r="C47" s="67" t="str">
        <f t="shared" ca="1" si="26"/>
        <v>Mathew Parry</v>
      </c>
      <c r="D47" s="67" t="str">
        <f t="shared" si="27"/>
        <v>Royal Sutton Coldfield</v>
      </c>
      <c r="E47" s="36">
        <v>55</v>
      </c>
      <c r="F47" s="53" t="s">
        <v>1975</v>
      </c>
      <c r="G47" s="49"/>
      <c r="H47" s="49"/>
      <c r="I47" s="58" t="str">
        <f t="shared" si="28"/>
        <v/>
      </c>
      <c r="J47" s="59" t="str">
        <f t="shared" si="28"/>
        <v/>
      </c>
      <c r="K47" s="59" t="str">
        <f t="shared" si="28"/>
        <v/>
      </c>
      <c r="L47" s="59" t="str">
        <f t="shared" si="28"/>
        <v/>
      </c>
      <c r="M47" s="59">
        <f t="shared" ca="1" si="28"/>
        <v>2</v>
      </c>
      <c r="N47" s="59" t="str">
        <f t="shared" si="28"/>
        <v/>
      </c>
      <c r="O47" s="60" t="str">
        <f t="shared" si="28"/>
        <v/>
      </c>
      <c r="P47" s="149" t="str">
        <f t="shared" si="28"/>
        <v/>
      </c>
      <c r="Q47" s="2"/>
      <c r="R47" s="2"/>
      <c r="S47" s="42"/>
      <c r="T47" s="42">
        <f t="shared" ca="1" si="29"/>
        <v>2</v>
      </c>
      <c r="U47" s="42">
        <f t="shared" ca="1" si="30"/>
        <v>2</v>
      </c>
      <c r="V47" s="41" t="str">
        <f t="shared" ca="1" si="31"/>
        <v>Mathew Parry</v>
      </c>
      <c r="W47" s="42" t="str">
        <f t="shared" si="32"/>
        <v>=5</v>
      </c>
      <c r="X47" s="42">
        <f t="shared" ca="1" si="33"/>
        <v>1</v>
      </c>
      <c r="Y47" s="35" t="str">
        <f t="shared" si="34"/>
        <v>Royal Sutton Coldfield</v>
      </c>
      <c r="Z47" s="1" t="str">
        <f t="shared" si="35"/>
        <v>Royal Sutton Coldfield</v>
      </c>
      <c r="AA47" s="1">
        <f t="shared" si="36"/>
        <v>5</v>
      </c>
      <c r="AB47" s="1" t="str">
        <f>IF(S44="A","Admin!B29","Admin!C29")</f>
        <v>Admin!C29</v>
      </c>
      <c r="AC47" s="79">
        <f t="shared" si="39"/>
        <v>-4</v>
      </c>
      <c r="AD47" s="2" t="str">
        <f t="shared" si="37"/>
        <v>S43</v>
      </c>
      <c r="AE47" s="2" t="str">
        <f t="shared" si="38"/>
        <v>AA$42:AA$49</v>
      </c>
    </row>
    <row r="48" spans="2:31" ht="13.5" customHeight="1" x14ac:dyDescent="0.2">
      <c r="B48" s="37">
        <v>7</v>
      </c>
      <c r="C48" s="68" t="str">
        <f t="shared" ca="1" si="26"/>
        <v>Ed Ingram</v>
      </c>
      <c r="D48" s="68" t="str">
        <f t="shared" si="27"/>
        <v>Kidderminster &amp; Stourport AC</v>
      </c>
      <c r="E48" s="38">
        <v>33</v>
      </c>
      <c r="F48" s="54" t="s">
        <v>1976</v>
      </c>
      <c r="G48" s="49"/>
      <c r="H48" s="49"/>
      <c r="I48" s="61" t="str">
        <f t="shared" si="28"/>
        <v/>
      </c>
      <c r="J48" s="62" t="str">
        <f t="shared" si="28"/>
        <v/>
      </c>
      <c r="K48" s="62">
        <f t="shared" ca="1" si="28"/>
        <v>1</v>
      </c>
      <c r="L48" s="62" t="str">
        <f t="shared" si="28"/>
        <v/>
      </c>
      <c r="M48" s="62" t="str">
        <f t="shared" si="28"/>
        <v/>
      </c>
      <c r="N48" s="62" t="str">
        <f t="shared" si="28"/>
        <v/>
      </c>
      <c r="O48" s="63" t="str">
        <f t="shared" si="28"/>
        <v/>
      </c>
      <c r="P48" s="149" t="str">
        <f t="shared" si="28"/>
        <v/>
      </c>
      <c r="Q48" s="2"/>
      <c r="R48" s="2"/>
      <c r="S48" s="42"/>
      <c r="T48" s="42">
        <f t="shared" ca="1" si="29"/>
        <v>1</v>
      </c>
      <c r="U48" s="42">
        <f t="shared" ca="1" si="30"/>
        <v>1</v>
      </c>
      <c r="V48" s="41" t="str">
        <f t="shared" ca="1" si="31"/>
        <v>Ed Ingram</v>
      </c>
      <c r="W48" s="42" t="str">
        <f t="shared" si="32"/>
        <v>=3</v>
      </c>
      <c r="X48" s="42">
        <f t="shared" ca="1" si="33"/>
        <v>1</v>
      </c>
      <c r="Y48" s="35" t="str">
        <f t="shared" si="34"/>
        <v>Kidderminster &amp; Stourport AC</v>
      </c>
      <c r="Z48" s="1" t="str">
        <f t="shared" si="35"/>
        <v>Kidderminster &amp; Stourport AC</v>
      </c>
      <c r="AA48" s="1">
        <f t="shared" si="36"/>
        <v>3</v>
      </c>
      <c r="AB48" s="1" t="str">
        <f>IF(S44="A","Admin!B30","Admin!C30")</f>
        <v>Admin!C30</v>
      </c>
      <c r="AC48" s="79">
        <f t="shared" si="39"/>
        <v>-5</v>
      </c>
      <c r="AD48" s="2" t="str">
        <f t="shared" si="37"/>
        <v>S43</v>
      </c>
      <c r="AE48" s="2" t="str">
        <f t="shared" si="38"/>
        <v>AA$42:AA$49</v>
      </c>
    </row>
    <row r="49" spans="2:31" ht="13.5" hidden="1" customHeight="1" x14ac:dyDescent="0.2">
      <c r="B49" s="378">
        <v>8</v>
      </c>
      <c r="C49" s="379" t="str">
        <f t="shared" ca="1" si="26"/>
        <v/>
      </c>
      <c r="D49" s="379" t="str">
        <f t="shared" si="27"/>
        <v/>
      </c>
      <c r="E49" s="380"/>
      <c r="F49" s="381" t="s">
        <v>98</v>
      </c>
      <c r="G49" s="49"/>
      <c r="H49" s="49"/>
      <c r="I49" s="374" t="str">
        <f t="shared" si="28"/>
        <v/>
      </c>
      <c r="J49" s="382" t="str">
        <f t="shared" si="28"/>
        <v/>
      </c>
      <c r="K49" s="382" t="str">
        <f t="shared" si="28"/>
        <v/>
      </c>
      <c r="L49" s="382" t="str">
        <f t="shared" si="28"/>
        <v/>
      </c>
      <c r="M49" s="382" t="str">
        <f t="shared" si="28"/>
        <v/>
      </c>
      <c r="N49" s="382" t="str">
        <f t="shared" si="28"/>
        <v/>
      </c>
      <c r="O49" s="382" t="str">
        <f t="shared" si="28"/>
        <v/>
      </c>
      <c r="P49" s="63" t="str">
        <f t="shared" si="28"/>
        <v/>
      </c>
      <c r="Q49" s="2"/>
      <c r="R49" s="2"/>
      <c r="S49" s="42"/>
      <c r="T49" s="42">
        <f t="shared" ca="1" si="29"/>
        <v>0</v>
      </c>
      <c r="U49" s="42">
        <f t="shared" ca="1" si="30"/>
        <v>0</v>
      </c>
      <c r="V49" s="41" t="e">
        <f t="shared" ca="1" si="31"/>
        <v>#N/A</v>
      </c>
      <c r="W49" s="42" t="e">
        <f t="shared" si="32"/>
        <v>#N/A</v>
      </c>
      <c r="X49" s="42">
        <f t="shared" ca="1" si="33"/>
        <v>1</v>
      </c>
      <c r="Y49" s="35" t="e">
        <f t="shared" si="34"/>
        <v>#N/A</v>
      </c>
      <c r="Z49" s="1" t="str">
        <f t="shared" si="35"/>
        <v/>
      </c>
      <c r="AA49" s="1" t="e">
        <f t="shared" si="36"/>
        <v>#N/A</v>
      </c>
      <c r="AB49" s="1" t="str">
        <f>IF(S44="A","Admin!B31","Admin!C31")</f>
        <v>Admin!C31</v>
      </c>
      <c r="AC49" s="79">
        <f t="shared" si="39"/>
        <v>-6</v>
      </c>
      <c r="AD49" s="2" t="str">
        <f t="shared" si="37"/>
        <v>S43</v>
      </c>
      <c r="AE49" s="2" t="str">
        <f t="shared" si="38"/>
        <v>AA$42:AA$49</v>
      </c>
    </row>
    <row r="50" spans="2:31" ht="13.5" customHeight="1" x14ac:dyDescent="0.2"/>
    <row r="51" spans="2:31" ht="13.5" customHeight="1" x14ac:dyDescent="0.2"/>
    <row r="52" spans="2:31" s="2" customFormat="1" ht="13.5" customHeight="1" x14ac:dyDescent="0.2">
      <c r="B52" s="32" t="str">
        <f ca="1">S54 &amp; " " &amp; S56 &amp; " string  (" &amp; S$3 &amp;")"</f>
        <v>Triple Jump A string  (Men)</v>
      </c>
      <c r="D52" s="87" t="s">
        <v>94</v>
      </c>
      <c r="E52" s="390"/>
      <c r="F52" s="29" t="s">
        <v>72</v>
      </c>
      <c r="H52" s="47"/>
      <c r="I52" s="29"/>
    </row>
    <row r="53" spans="2:31" ht="13.5" customHeight="1" x14ac:dyDescent="0.2">
      <c r="B53" s="75" t="s">
        <v>26</v>
      </c>
      <c r="C53" s="76" t="s">
        <v>23</v>
      </c>
      <c r="D53" s="76" t="s">
        <v>70</v>
      </c>
      <c r="E53" s="77" t="s">
        <v>24</v>
      </c>
      <c r="F53" s="78" t="s">
        <v>27</v>
      </c>
      <c r="G53" s="48"/>
      <c r="H53" s="48"/>
      <c r="I53" s="70" t="str">
        <f t="shared" ref="I53:P53" si="40">I$3</f>
        <v>Bromsgrove &amp; Redditch AC</v>
      </c>
      <c r="J53" s="70" t="str">
        <f t="shared" si="40"/>
        <v>Burton AC</v>
      </c>
      <c r="K53" s="70" t="str">
        <f t="shared" si="40"/>
        <v>Kidderminster &amp; Stourport AC</v>
      </c>
      <c r="L53" s="70" t="str">
        <f t="shared" si="40"/>
        <v>Newport Harriers</v>
      </c>
      <c r="M53" s="70" t="str">
        <f t="shared" si="40"/>
        <v>Royal Sutton Coldfield</v>
      </c>
      <c r="N53" s="70" t="str">
        <f t="shared" si="40"/>
        <v>Solihull &amp; Small Heath AC</v>
      </c>
      <c r="O53" s="70" t="str">
        <f t="shared" si="40"/>
        <v>Stratford on Avon AC</v>
      </c>
      <c r="P53" s="383" t="str">
        <f t="shared" si="40"/>
        <v>Team8</v>
      </c>
      <c r="S53" s="40">
        <v>48</v>
      </c>
      <c r="T53" s="41"/>
      <c r="U53" s="42" t="s">
        <v>81</v>
      </c>
      <c r="V53" s="41"/>
      <c r="W53" s="42"/>
      <c r="X53" s="42" t="s">
        <v>82</v>
      </c>
      <c r="Y53" s="41" t="s">
        <v>83</v>
      </c>
      <c r="Z53" s="1" t="s">
        <v>84</v>
      </c>
    </row>
    <row r="54" spans="2:31" ht="13.5" customHeight="1" x14ac:dyDescent="0.2">
      <c r="B54" s="222">
        <v>1</v>
      </c>
      <c r="C54" s="223" t="str">
        <f t="shared" ref="C54:C61" ca="1" si="41">IF(ISNA(V54),"",V54)</f>
        <v>Adam Visram Cipolletta</v>
      </c>
      <c r="D54" s="223" t="str">
        <f t="shared" ref="D54:D61" si="42">IF(ISNA(Y54),"",Y54)</f>
        <v>Solihull &amp; Small Heath AC</v>
      </c>
      <c r="E54" s="224">
        <v>6</v>
      </c>
      <c r="F54" s="225" t="s">
        <v>2133</v>
      </c>
      <c r="G54" s="49"/>
      <c r="H54" s="49"/>
      <c r="I54" s="55" t="str">
        <f t="shared" ref="I54:P61" si="43">IF($Z54=I$3,$T54,"")</f>
        <v/>
      </c>
      <c r="J54" s="56" t="str">
        <f t="shared" si="43"/>
        <v/>
      </c>
      <c r="K54" s="56" t="str">
        <f t="shared" si="43"/>
        <v/>
      </c>
      <c r="L54" s="56" t="str">
        <f t="shared" si="43"/>
        <v/>
      </c>
      <c r="M54" s="56" t="str">
        <f t="shared" si="43"/>
        <v/>
      </c>
      <c r="N54" s="56">
        <f t="shared" ca="1" si="43"/>
        <v>10</v>
      </c>
      <c r="O54" s="57" t="str">
        <f t="shared" si="43"/>
        <v/>
      </c>
      <c r="P54" s="144" t="str">
        <f t="shared" si="43"/>
        <v/>
      </c>
      <c r="Q54" s="2"/>
      <c r="R54" s="2"/>
      <c r="S54" s="42" t="str">
        <f ca="1">VLOOKUP(S53,INDIRECT($S$5),2,FALSE)</f>
        <v>Triple Jump</v>
      </c>
      <c r="T54" s="42">
        <f t="shared" ref="T54:T61" ca="1" si="44">IF(X54&gt;1,"Error",U54)</f>
        <v>10</v>
      </c>
      <c r="U54" s="42">
        <f t="shared" ref="U54:U61" ca="1" si="45">IF(AND(E54&lt;&gt;"",LEFT(F54,1)="d"),0,INDIRECT(AB54))</f>
        <v>10</v>
      </c>
      <c r="V54" s="41" t="str">
        <f t="shared" ref="V54:V61" ca="1" si="46">HLOOKUP(E54,INDIRECT($S$4),INDIRECT(AD54),FALSE)</f>
        <v>Adam Visram Cipolletta</v>
      </c>
      <c r="W54" s="42" t="str">
        <f t="shared" ref="W54:W61" si="47">CONCATENATE("=",AA54)</f>
        <v>=6</v>
      </c>
      <c r="X54" s="42">
        <f t="shared" ref="X54:X61" ca="1" si="48">COUNTIF(INDIRECT(AE54),W54)</f>
        <v>1</v>
      </c>
      <c r="Y54" s="35" t="str">
        <f t="shared" ref="Y54:Y61" si="49">VLOOKUP(E54,TeamID,2,FALSE)</f>
        <v>Solihull &amp; Small Heath AC</v>
      </c>
      <c r="Z54" s="1" t="str">
        <f t="shared" ref="Z54:Z61" si="50">IF(ISNA(Y54),"",Y54)</f>
        <v>Solihull &amp; Small Heath AC</v>
      </c>
      <c r="AA54" s="1">
        <f t="shared" ref="AA54:AA61" si="51">HLOOKUP(E54,$I$24:$X$25, 2, FALSE)</f>
        <v>6</v>
      </c>
      <c r="AB54" s="1" t="str">
        <f>IF(S56="A","Admin!B24","Admin!C24")</f>
        <v>Admin!B24</v>
      </c>
      <c r="AC54" s="79">
        <v>1</v>
      </c>
      <c r="AD54" s="2" t="str">
        <f t="shared" ref="AD54:AD61" si="52">"S" &amp; ROW(AB54)+AC54</f>
        <v>S55</v>
      </c>
      <c r="AE54" s="2" t="str">
        <f t="shared" ref="AE54:AE61" si="53">"AA$"&amp;ROW(AD54)+AC54-1&amp;":AA$"&amp;ROW(AD54)+AC54+6</f>
        <v>AA$54:AA$61</v>
      </c>
    </row>
    <row r="55" spans="2:31" ht="13.5" customHeight="1" x14ac:dyDescent="0.2">
      <c r="B55" s="34">
        <v>2</v>
      </c>
      <c r="C55" s="67" t="str">
        <f t="shared" ca="1" si="41"/>
        <v>Cole Williams</v>
      </c>
      <c r="D55" s="67" t="str">
        <f t="shared" si="42"/>
        <v>Stratford on Avon AC</v>
      </c>
      <c r="E55" s="36">
        <v>77</v>
      </c>
      <c r="F55" s="53" t="s">
        <v>2134</v>
      </c>
      <c r="G55" s="49"/>
      <c r="H55" s="49"/>
      <c r="I55" s="58" t="str">
        <f t="shared" si="43"/>
        <v/>
      </c>
      <c r="J55" s="59" t="str">
        <f t="shared" si="43"/>
        <v/>
      </c>
      <c r="K55" s="59" t="str">
        <f t="shared" si="43"/>
        <v/>
      </c>
      <c r="L55" s="59" t="str">
        <f t="shared" si="43"/>
        <v/>
      </c>
      <c r="M55" s="59" t="str">
        <f t="shared" si="43"/>
        <v/>
      </c>
      <c r="N55" s="59" t="str">
        <f t="shared" si="43"/>
        <v/>
      </c>
      <c r="O55" s="60">
        <f t="shared" ca="1" si="43"/>
        <v>8</v>
      </c>
      <c r="P55" s="149" t="str">
        <f t="shared" si="43"/>
        <v/>
      </c>
      <c r="Q55" s="2"/>
      <c r="R55" s="2"/>
      <c r="S55" s="42">
        <f>S53-$S$7</f>
        <v>16</v>
      </c>
      <c r="T55" s="42">
        <f t="shared" ca="1" si="44"/>
        <v>8</v>
      </c>
      <c r="U55" s="42">
        <f t="shared" ca="1" si="45"/>
        <v>8</v>
      </c>
      <c r="V55" s="41" t="str">
        <f t="shared" ca="1" si="46"/>
        <v>Cole Williams</v>
      </c>
      <c r="W55" s="42" t="str">
        <f t="shared" si="47"/>
        <v>=7</v>
      </c>
      <c r="X55" s="42">
        <f t="shared" ca="1" si="48"/>
        <v>1</v>
      </c>
      <c r="Y55" s="35" t="str">
        <f t="shared" si="49"/>
        <v>Stratford on Avon AC</v>
      </c>
      <c r="Z55" s="1" t="str">
        <f t="shared" si="50"/>
        <v>Stratford on Avon AC</v>
      </c>
      <c r="AA55" s="1">
        <f t="shared" si="51"/>
        <v>7</v>
      </c>
      <c r="AB55" s="1" t="str">
        <f>IF(S56="A","Admin!B25","Admin!C25")</f>
        <v>Admin!B25</v>
      </c>
      <c r="AC55" s="79">
        <f t="shared" ref="AC55:AC61" si="54">AC54-1</f>
        <v>0</v>
      </c>
      <c r="AD55" s="2" t="str">
        <f t="shared" si="52"/>
        <v>S55</v>
      </c>
      <c r="AE55" s="2" t="str">
        <f t="shared" si="53"/>
        <v>AA$54:AA$61</v>
      </c>
    </row>
    <row r="56" spans="2:31" ht="13.5" customHeight="1" x14ac:dyDescent="0.2">
      <c r="B56" s="34">
        <v>3</v>
      </c>
      <c r="C56" s="67" t="str">
        <f t="shared" ca="1" si="41"/>
        <v>Jack Poxon</v>
      </c>
      <c r="D56" s="67" t="str">
        <f t="shared" si="42"/>
        <v>Burton AC</v>
      </c>
      <c r="E56" s="36">
        <v>2</v>
      </c>
      <c r="F56" s="53" t="s">
        <v>2135</v>
      </c>
      <c r="G56" s="49"/>
      <c r="H56" s="49"/>
      <c r="I56" s="58" t="str">
        <f t="shared" si="43"/>
        <v/>
      </c>
      <c r="J56" s="59">
        <f t="shared" ca="1" si="43"/>
        <v>7</v>
      </c>
      <c r="K56" s="59" t="str">
        <f t="shared" si="43"/>
        <v/>
      </c>
      <c r="L56" s="59" t="str">
        <f t="shared" si="43"/>
        <v/>
      </c>
      <c r="M56" s="59" t="str">
        <f t="shared" si="43"/>
        <v/>
      </c>
      <c r="N56" s="59" t="str">
        <f t="shared" si="43"/>
        <v/>
      </c>
      <c r="O56" s="60" t="str">
        <f t="shared" si="43"/>
        <v/>
      </c>
      <c r="P56" s="149" t="str">
        <f t="shared" si="43"/>
        <v/>
      </c>
      <c r="Q56" s="2"/>
      <c r="R56" s="2"/>
      <c r="S56" s="81" t="s">
        <v>44</v>
      </c>
      <c r="T56" s="42">
        <f t="shared" ca="1" si="44"/>
        <v>7</v>
      </c>
      <c r="U56" s="42">
        <f t="shared" ca="1" si="45"/>
        <v>7</v>
      </c>
      <c r="V56" s="41" t="str">
        <f t="shared" ca="1" si="46"/>
        <v>Jack Poxon</v>
      </c>
      <c r="W56" s="42" t="str">
        <f t="shared" si="47"/>
        <v>=2</v>
      </c>
      <c r="X56" s="42">
        <f t="shared" ca="1" si="48"/>
        <v>1</v>
      </c>
      <c r="Y56" s="35" t="str">
        <f t="shared" si="49"/>
        <v>Burton AC</v>
      </c>
      <c r="Z56" s="1" t="str">
        <f t="shared" si="50"/>
        <v>Burton AC</v>
      </c>
      <c r="AA56" s="1">
        <f t="shared" si="51"/>
        <v>2</v>
      </c>
      <c r="AB56" s="1" t="str">
        <f>IF(S56="A","Admin!B26","Admin!C26")</f>
        <v>Admin!B26</v>
      </c>
      <c r="AC56" s="79">
        <f t="shared" si="54"/>
        <v>-1</v>
      </c>
      <c r="AD56" s="2" t="str">
        <f t="shared" si="52"/>
        <v>S55</v>
      </c>
      <c r="AE56" s="2" t="str">
        <f t="shared" si="53"/>
        <v>AA$54:AA$61</v>
      </c>
    </row>
    <row r="57" spans="2:31" ht="13.5" customHeight="1" x14ac:dyDescent="0.2">
      <c r="B57" s="34">
        <v>4</v>
      </c>
      <c r="C57" s="67" t="str">
        <f t="shared" ca="1" si="41"/>
        <v>Thomas Russell</v>
      </c>
      <c r="D57" s="67" t="str">
        <f t="shared" si="42"/>
        <v>Bromsgrove &amp; Redditch AC</v>
      </c>
      <c r="E57" s="36">
        <v>1</v>
      </c>
      <c r="F57" s="53" t="s">
        <v>2136</v>
      </c>
      <c r="G57" s="49"/>
      <c r="H57" s="49"/>
      <c r="I57" s="58">
        <f t="shared" ca="1" si="43"/>
        <v>6</v>
      </c>
      <c r="J57" s="59" t="str">
        <f t="shared" si="43"/>
        <v/>
      </c>
      <c r="K57" s="59" t="str">
        <f t="shared" si="43"/>
        <v/>
      </c>
      <c r="L57" s="59" t="str">
        <f t="shared" si="43"/>
        <v/>
      </c>
      <c r="M57" s="59" t="str">
        <f t="shared" si="43"/>
        <v/>
      </c>
      <c r="N57" s="59" t="str">
        <f t="shared" si="43"/>
        <v/>
      </c>
      <c r="O57" s="60" t="str">
        <f t="shared" si="43"/>
        <v/>
      </c>
      <c r="P57" s="149" t="str">
        <f t="shared" si="43"/>
        <v/>
      </c>
      <c r="Q57" s="2"/>
      <c r="R57" s="2"/>
      <c r="S57" s="80" t="s">
        <v>85</v>
      </c>
      <c r="T57" s="42">
        <f t="shared" ca="1" si="44"/>
        <v>6</v>
      </c>
      <c r="U57" s="42">
        <f t="shared" ca="1" si="45"/>
        <v>6</v>
      </c>
      <c r="V57" s="41" t="str">
        <f t="shared" ca="1" si="46"/>
        <v>Thomas Russell</v>
      </c>
      <c r="W57" s="42" t="str">
        <f t="shared" si="47"/>
        <v>=1</v>
      </c>
      <c r="X57" s="42">
        <f t="shared" ca="1" si="48"/>
        <v>1</v>
      </c>
      <c r="Y57" s="35" t="str">
        <f t="shared" si="49"/>
        <v>Bromsgrove &amp; Redditch AC</v>
      </c>
      <c r="Z57" s="1" t="str">
        <f t="shared" si="50"/>
        <v>Bromsgrove &amp; Redditch AC</v>
      </c>
      <c r="AA57" s="1">
        <f t="shared" si="51"/>
        <v>1</v>
      </c>
      <c r="AB57" s="1" t="str">
        <f>IF(S56="A","Admin!B27","Admin!C27")</f>
        <v>Admin!B27</v>
      </c>
      <c r="AC57" s="79">
        <f t="shared" si="54"/>
        <v>-2</v>
      </c>
      <c r="AD57" s="2" t="str">
        <f t="shared" si="52"/>
        <v>S55</v>
      </c>
      <c r="AE57" s="2" t="str">
        <f t="shared" si="53"/>
        <v>AA$54:AA$61</v>
      </c>
    </row>
    <row r="58" spans="2:31" ht="13.5" customHeight="1" x14ac:dyDescent="0.2">
      <c r="B58" s="34">
        <v>5</v>
      </c>
      <c r="C58" s="67" t="str">
        <f t="shared" ca="1" si="41"/>
        <v>Tyrone Fowler</v>
      </c>
      <c r="D58" s="67" t="str">
        <f t="shared" si="42"/>
        <v>Newport Harriers</v>
      </c>
      <c r="E58" s="36">
        <v>4</v>
      </c>
      <c r="F58" s="53" t="s">
        <v>2137</v>
      </c>
      <c r="G58" s="49"/>
      <c r="H58" s="49"/>
      <c r="I58" s="58" t="str">
        <f t="shared" si="43"/>
        <v/>
      </c>
      <c r="J58" s="59" t="str">
        <f t="shared" si="43"/>
        <v/>
      </c>
      <c r="K58" s="59" t="str">
        <f t="shared" si="43"/>
        <v/>
      </c>
      <c r="L58" s="59">
        <f t="shared" ca="1" si="43"/>
        <v>5</v>
      </c>
      <c r="M58" s="59" t="str">
        <f t="shared" si="43"/>
        <v/>
      </c>
      <c r="N58" s="59" t="str">
        <f t="shared" si="43"/>
        <v/>
      </c>
      <c r="O58" s="60" t="str">
        <f t="shared" si="43"/>
        <v/>
      </c>
      <c r="P58" s="149" t="str">
        <f t="shared" si="43"/>
        <v/>
      </c>
      <c r="Q58" s="2"/>
      <c r="R58" s="2"/>
      <c r="S58" s="42"/>
      <c r="T58" s="42">
        <f t="shared" ca="1" si="44"/>
        <v>5</v>
      </c>
      <c r="U58" s="42">
        <f t="shared" ca="1" si="45"/>
        <v>5</v>
      </c>
      <c r="V58" s="41" t="str">
        <f t="shared" ca="1" si="46"/>
        <v>Tyrone Fowler</v>
      </c>
      <c r="W58" s="42" t="str">
        <f t="shared" si="47"/>
        <v>=4</v>
      </c>
      <c r="X58" s="42">
        <f t="shared" ca="1" si="48"/>
        <v>1</v>
      </c>
      <c r="Y58" s="35" t="str">
        <f t="shared" si="49"/>
        <v>Newport Harriers</v>
      </c>
      <c r="Z58" s="1" t="str">
        <f t="shared" si="50"/>
        <v>Newport Harriers</v>
      </c>
      <c r="AA58" s="1">
        <f t="shared" si="51"/>
        <v>4</v>
      </c>
      <c r="AB58" s="1" t="str">
        <f>IF(S56="A","Admin!B28","Admin!C28")</f>
        <v>Admin!B28</v>
      </c>
      <c r="AC58" s="79">
        <f t="shared" si="54"/>
        <v>-3</v>
      </c>
      <c r="AD58" s="2" t="str">
        <f t="shared" si="52"/>
        <v>S55</v>
      </c>
      <c r="AE58" s="2" t="str">
        <f t="shared" si="53"/>
        <v>AA$54:AA$61</v>
      </c>
    </row>
    <row r="59" spans="2:31" ht="13.5" customHeight="1" x14ac:dyDescent="0.2">
      <c r="B59" s="34">
        <v>6</v>
      </c>
      <c r="C59" s="67" t="str">
        <f t="shared" ca="1" si="41"/>
        <v/>
      </c>
      <c r="D59" s="67" t="str">
        <f t="shared" si="42"/>
        <v/>
      </c>
      <c r="E59" s="36"/>
      <c r="F59" s="53" t="s">
        <v>98</v>
      </c>
      <c r="G59" s="49"/>
      <c r="H59" s="49"/>
      <c r="I59" s="58" t="str">
        <f t="shared" si="43"/>
        <v/>
      </c>
      <c r="J59" s="59" t="str">
        <f t="shared" si="43"/>
        <v/>
      </c>
      <c r="K59" s="59" t="str">
        <f t="shared" si="43"/>
        <v/>
      </c>
      <c r="L59" s="59" t="str">
        <f t="shared" si="43"/>
        <v/>
      </c>
      <c r="M59" s="59" t="str">
        <f t="shared" si="43"/>
        <v/>
      </c>
      <c r="N59" s="59" t="str">
        <f t="shared" si="43"/>
        <v/>
      </c>
      <c r="O59" s="60" t="str">
        <f t="shared" si="43"/>
        <v/>
      </c>
      <c r="P59" s="149" t="str">
        <f t="shared" si="43"/>
        <v/>
      </c>
      <c r="Q59" s="2"/>
      <c r="R59" s="2"/>
      <c r="S59" s="42"/>
      <c r="T59" s="42" t="str">
        <f t="shared" ca="1" si="44"/>
        <v>Error</v>
      </c>
      <c r="U59" s="42">
        <f t="shared" ca="1" si="45"/>
        <v>4</v>
      </c>
      <c r="V59" s="41" t="e">
        <f t="shared" ca="1" si="46"/>
        <v>#N/A</v>
      </c>
      <c r="W59" s="42" t="e">
        <f t="shared" si="47"/>
        <v>#N/A</v>
      </c>
      <c r="X59" s="42">
        <f t="shared" ca="1" si="48"/>
        <v>3</v>
      </c>
      <c r="Y59" s="35" t="e">
        <f t="shared" si="49"/>
        <v>#N/A</v>
      </c>
      <c r="Z59" s="1" t="str">
        <f t="shared" si="50"/>
        <v/>
      </c>
      <c r="AA59" s="1" t="e">
        <f t="shared" si="51"/>
        <v>#N/A</v>
      </c>
      <c r="AB59" s="1" t="str">
        <f>IF(S56="A","Admin!B29","Admin!C29")</f>
        <v>Admin!B29</v>
      </c>
      <c r="AC59" s="79">
        <f t="shared" si="54"/>
        <v>-4</v>
      </c>
      <c r="AD59" s="2" t="str">
        <f t="shared" si="52"/>
        <v>S55</v>
      </c>
      <c r="AE59" s="2" t="str">
        <f t="shared" si="53"/>
        <v>AA$54:AA$61</v>
      </c>
    </row>
    <row r="60" spans="2:31" ht="13.5" customHeight="1" x14ac:dyDescent="0.2">
      <c r="B60" s="37">
        <v>7</v>
      </c>
      <c r="C60" s="68" t="str">
        <f t="shared" ca="1" si="41"/>
        <v/>
      </c>
      <c r="D60" s="68" t="str">
        <f t="shared" si="42"/>
        <v/>
      </c>
      <c r="E60" s="38"/>
      <c r="F60" s="54" t="s">
        <v>98</v>
      </c>
      <c r="G60" s="49"/>
      <c r="H60" s="49"/>
      <c r="I60" s="61" t="str">
        <f t="shared" si="43"/>
        <v/>
      </c>
      <c r="J60" s="62" t="str">
        <f t="shared" si="43"/>
        <v/>
      </c>
      <c r="K60" s="62" t="str">
        <f t="shared" si="43"/>
        <v/>
      </c>
      <c r="L60" s="62" t="str">
        <f t="shared" si="43"/>
        <v/>
      </c>
      <c r="M60" s="62" t="str">
        <f t="shared" si="43"/>
        <v/>
      </c>
      <c r="N60" s="62" t="str">
        <f t="shared" si="43"/>
        <v/>
      </c>
      <c r="O60" s="63" t="str">
        <f t="shared" si="43"/>
        <v/>
      </c>
      <c r="P60" s="149" t="str">
        <f t="shared" si="43"/>
        <v/>
      </c>
      <c r="Q60" s="2"/>
      <c r="R60" s="2"/>
      <c r="S60" s="42"/>
      <c r="T60" s="42" t="str">
        <f t="shared" ca="1" si="44"/>
        <v>Error</v>
      </c>
      <c r="U60" s="42">
        <f t="shared" ca="1" si="45"/>
        <v>3</v>
      </c>
      <c r="V60" s="41" t="e">
        <f t="shared" ca="1" si="46"/>
        <v>#N/A</v>
      </c>
      <c r="W60" s="42" t="e">
        <f t="shared" si="47"/>
        <v>#N/A</v>
      </c>
      <c r="X60" s="42">
        <f t="shared" ca="1" si="48"/>
        <v>3</v>
      </c>
      <c r="Y60" s="35" t="e">
        <f t="shared" si="49"/>
        <v>#N/A</v>
      </c>
      <c r="Z60" s="1" t="str">
        <f t="shared" si="50"/>
        <v/>
      </c>
      <c r="AA60" s="1" t="e">
        <f t="shared" si="51"/>
        <v>#N/A</v>
      </c>
      <c r="AB60" s="1" t="str">
        <f>IF(S56="A","Admin!B30","Admin!C30")</f>
        <v>Admin!B30</v>
      </c>
      <c r="AC60" s="79">
        <f t="shared" si="54"/>
        <v>-5</v>
      </c>
      <c r="AD60" s="2" t="str">
        <f t="shared" si="52"/>
        <v>S55</v>
      </c>
      <c r="AE60" s="2" t="str">
        <f t="shared" si="53"/>
        <v>AA$54:AA$61</v>
      </c>
    </row>
    <row r="61" spans="2:31" ht="13.5" hidden="1" customHeight="1" x14ac:dyDescent="0.2">
      <c r="B61" s="378">
        <v>8</v>
      </c>
      <c r="C61" s="379" t="str">
        <f t="shared" ca="1" si="41"/>
        <v/>
      </c>
      <c r="D61" s="379" t="str">
        <f t="shared" si="42"/>
        <v/>
      </c>
      <c r="E61" s="380"/>
      <c r="F61" s="381" t="s">
        <v>98</v>
      </c>
      <c r="G61" s="49"/>
      <c r="H61" s="49"/>
      <c r="I61" s="374" t="str">
        <f t="shared" si="43"/>
        <v/>
      </c>
      <c r="J61" s="382" t="str">
        <f t="shared" si="43"/>
        <v/>
      </c>
      <c r="K61" s="382" t="str">
        <f t="shared" si="43"/>
        <v/>
      </c>
      <c r="L61" s="382" t="str">
        <f t="shared" si="43"/>
        <v/>
      </c>
      <c r="M61" s="382" t="str">
        <f t="shared" si="43"/>
        <v/>
      </c>
      <c r="N61" s="382" t="str">
        <f t="shared" si="43"/>
        <v/>
      </c>
      <c r="O61" s="382" t="str">
        <f t="shared" si="43"/>
        <v/>
      </c>
      <c r="P61" s="63" t="str">
        <f t="shared" si="43"/>
        <v/>
      </c>
      <c r="Q61" s="2"/>
      <c r="R61" s="2"/>
      <c r="S61" s="42"/>
      <c r="T61" s="42" t="str">
        <f t="shared" ca="1" si="44"/>
        <v>Error</v>
      </c>
      <c r="U61" s="42">
        <f t="shared" ca="1" si="45"/>
        <v>0</v>
      </c>
      <c r="V61" s="41" t="e">
        <f t="shared" ca="1" si="46"/>
        <v>#N/A</v>
      </c>
      <c r="W61" s="42" t="e">
        <f t="shared" si="47"/>
        <v>#N/A</v>
      </c>
      <c r="X61" s="42">
        <f t="shared" ca="1" si="48"/>
        <v>3</v>
      </c>
      <c r="Y61" s="35" t="e">
        <f t="shared" si="49"/>
        <v>#N/A</v>
      </c>
      <c r="Z61" s="1" t="str">
        <f t="shared" si="50"/>
        <v/>
      </c>
      <c r="AA61" s="1" t="e">
        <f t="shared" si="51"/>
        <v>#N/A</v>
      </c>
      <c r="AB61" s="1" t="str">
        <f>IF(S56="A","Admin!B31","Admin!C31")</f>
        <v>Admin!B31</v>
      </c>
      <c r="AC61" s="79">
        <f t="shared" si="54"/>
        <v>-6</v>
      </c>
      <c r="AD61" s="2" t="str">
        <f t="shared" si="52"/>
        <v>S55</v>
      </c>
      <c r="AE61" s="2" t="str">
        <f t="shared" si="53"/>
        <v>AA$54:AA$61</v>
      </c>
    </row>
    <row r="62" spans="2:31" ht="13.5" customHeight="1" x14ac:dyDescent="0.2">
      <c r="B62" s="50"/>
      <c r="C62" s="48"/>
      <c r="D62" s="48"/>
      <c r="E62" s="50"/>
      <c r="F62" s="49" t="s">
        <v>98</v>
      </c>
      <c r="G62" s="49"/>
      <c r="H62" s="49"/>
      <c r="I62" s="51"/>
      <c r="J62" s="51"/>
      <c r="K62" s="51"/>
      <c r="L62" s="51"/>
      <c r="M62" s="51"/>
      <c r="N62" s="51"/>
      <c r="O62" s="51"/>
      <c r="P62" s="51"/>
      <c r="Q62" s="2"/>
      <c r="R62" s="2"/>
      <c r="S62" s="42"/>
      <c r="T62" s="42"/>
      <c r="U62" s="41"/>
      <c r="V62" s="41"/>
      <c r="W62" s="42"/>
      <c r="X62" s="42"/>
      <c r="Y62" s="41"/>
    </row>
    <row r="63" spans="2:31" ht="13.5" customHeight="1" x14ac:dyDescent="0.2">
      <c r="B63" s="50"/>
      <c r="C63" s="48"/>
      <c r="D63" s="48"/>
      <c r="E63" s="50"/>
      <c r="F63" s="49"/>
      <c r="G63" s="49"/>
      <c r="H63" s="49"/>
      <c r="I63" s="51"/>
      <c r="J63" s="51"/>
      <c r="K63" s="51"/>
      <c r="L63" s="51"/>
      <c r="M63" s="51"/>
      <c r="N63" s="51"/>
      <c r="O63" s="51"/>
      <c r="P63" s="51"/>
      <c r="Q63" s="2"/>
      <c r="R63" s="2"/>
      <c r="S63" s="42"/>
      <c r="T63" s="42"/>
      <c r="U63" s="41"/>
      <c r="V63" s="41"/>
      <c r="W63" s="42"/>
      <c r="X63" s="42"/>
      <c r="Y63" s="41"/>
    </row>
    <row r="64" spans="2:31" s="2" customFormat="1" ht="13.5" customHeight="1" x14ac:dyDescent="0.2">
      <c r="B64" s="32" t="str">
        <f ca="1">S66 &amp; " " &amp; S68 &amp; " string  (" &amp; S$3 &amp;")"</f>
        <v>Triple Jump B string  (Men)</v>
      </c>
      <c r="D64" s="87" t="s">
        <v>94</v>
      </c>
      <c r="E64" s="390"/>
      <c r="F64" s="29" t="s">
        <v>72</v>
      </c>
      <c r="H64" s="47"/>
      <c r="I64" s="29"/>
    </row>
    <row r="65" spans="2:31" ht="13.5" customHeight="1" x14ac:dyDescent="0.2">
      <c r="B65" s="75" t="s">
        <v>26</v>
      </c>
      <c r="C65" s="76" t="s">
        <v>23</v>
      </c>
      <c r="D65" s="76" t="s">
        <v>70</v>
      </c>
      <c r="E65" s="77" t="s">
        <v>24</v>
      </c>
      <c r="F65" s="78" t="s">
        <v>27</v>
      </c>
      <c r="G65" s="48"/>
      <c r="H65" s="48"/>
      <c r="I65" s="70" t="str">
        <f t="shared" ref="I65:P65" si="55">I$3</f>
        <v>Bromsgrove &amp; Redditch AC</v>
      </c>
      <c r="J65" s="70" t="str">
        <f t="shared" si="55"/>
        <v>Burton AC</v>
      </c>
      <c r="K65" s="70" t="str">
        <f t="shared" si="55"/>
        <v>Kidderminster &amp; Stourport AC</v>
      </c>
      <c r="L65" s="70" t="str">
        <f t="shared" si="55"/>
        <v>Newport Harriers</v>
      </c>
      <c r="M65" s="70" t="str">
        <f t="shared" si="55"/>
        <v>Royal Sutton Coldfield</v>
      </c>
      <c r="N65" s="70" t="str">
        <f t="shared" si="55"/>
        <v>Solihull &amp; Small Heath AC</v>
      </c>
      <c r="O65" s="70" t="str">
        <f t="shared" si="55"/>
        <v>Stratford on Avon AC</v>
      </c>
      <c r="P65" s="383" t="str">
        <f t="shared" si="55"/>
        <v>Team8</v>
      </c>
      <c r="S65" s="40">
        <v>48</v>
      </c>
      <c r="T65" s="41"/>
      <c r="U65" s="42" t="s">
        <v>81</v>
      </c>
      <c r="V65" s="41"/>
      <c r="W65" s="42"/>
      <c r="X65" s="42" t="s">
        <v>82</v>
      </c>
      <c r="Y65" s="41" t="s">
        <v>83</v>
      </c>
      <c r="Z65" s="1" t="s">
        <v>84</v>
      </c>
    </row>
    <row r="66" spans="2:31" ht="13.5" customHeight="1" x14ac:dyDescent="0.2">
      <c r="B66" s="222">
        <v>1</v>
      </c>
      <c r="C66" s="223" t="str">
        <f t="shared" ref="C66:C73" ca="1" si="56">IF(ISNA(V66),"",V66)</f>
        <v>James Gionis</v>
      </c>
      <c r="D66" s="223" t="str">
        <f t="shared" ref="D66:D73" si="57">IF(ISNA(Y66),"",Y66)</f>
        <v>Stratford on Avon AC</v>
      </c>
      <c r="E66" s="224">
        <v>7</v>
      </c>
      <c r="F66" s="225" t="s">
        <v>2138</v>
      </c>
      <c r="G66" s="49"/>
      <c r="H66" s="49"/>
      <c r="I66" s="55" t="str">
        <f t="shared" ref="I66:P73" si="58">IF($Z66=I$3,$T66,"")</f>
        <v/>
      </c>
      <c r="J66" s="56" t="str">
        <f t="shared" si="58"/>
        <v/>
      </c>
      <c r="K66" s="56" t="str">
        <f t="shared" si="58"/>
        <v/>
      </c>
      <c r="L66" s="56" t="str">
        <f t="shared" si="58"/>
        <v/>
      </c>
      <c r="M66" s="56" t="str">
        <f t="shared" si="58"/>
        <v/>
      </c>
      <c r="N66" s="56" t="str">
        <f t="shared" si="58"/>
        <v/>
      </c>
      <c r="O66" s="57">
        <f t="shared" ca="1" si="58"/>
        <v>8</v>
      </c>
      <c r="P66" s="144" t="str">
        <f t="shared" si="58"/>
        <v/>
      </c>
      <c r="Q66" s="2"/>
      <c r="R66" s="2"/>
      <c r="S66" s="42" t="str">
        <f ca="1">VLOOKUP(S65,INDIRECT($S$5),2,FALSE)</f>
        <v>Triple Jump</v>
      </c>
      <c r="T66" s="42">
        <f t="shared" ref="T66:T73" ca="1" si="59">IF(X66&gt;1,"Error",U66)</f>
        <v>8</v>
      </c>
      <c r="U66" s="42">
        <f t="shared" ref="U66:U73" ca="1" si="60">IF(AND(E66&lt;&gt;"",LEFT(F66,1)="d"),0,INDIRECT(AB66))</f>
        <v>8</v>
      </c>
      <c r="V66" s="41" t="str">
        <f t="shared" ref="V66:V73" ca="1" si="61">HLOOKUP(E66,INDIRECT($S$4),INDIRECT(AD66),FALSE)</f>
        <v>James Gionis</v>
      </c>
      <c r="W66" s="42" t="str">
        <f t="shared" ref="W66:W73" si="62">CONCATENATE("=",AA66)</f>
        <v>=7</v>
      </c>
      <c r="X66" s="42">
        <f t="shared" ref="X66:X73" ca="1" si="63">COUNTIF(INDIRECT(AE66),W66)</f>
        <v>1</v>
      </c>
      <c r="Y66" s="35" t="str">
        <f t="shared" ref="Y66:Y73" si="64">VLOOKUP(E66,TeamID,2,FALSE)</f>
        <v>Stratford on Avon AC</v>
      </c>
      <c r="Z66" s="1" t="str">
        <f t="shared" ref="Z66:Z73" si="65">IF(ISNA(Y66),"",Y66)</f>
        <v>Stratford on Avon AC</v>
      </c>
      <c r="AA66" s="1">
        <f t="shared" ref="AA66:AA73" si="66">HLOOKUP(E66,$I$24:$X$25, 2, FALSE)</f>
        <v>7</v>
      </c>
      <c r="AB66" s="1" t="str">
        <f>IF(S68="A","Admin!B24","Admin!C24")</f>
        <v>Admin!C24</v>
      </c>
      <c r="AC66" s="79">
        <v>1</v>
      </c>
      <c r="AD66" s="2" t="str">
        <f t="shared" ref="AD66:AD73" si="67">"S" &amp; ROW(AB66)+AC66</f>
        <v>S67</v>
      </c>
      <c r="AE66" s="2" t="str">
        <f t="shared" ref="AE66:AE73" si="68">"AA$"&amp;ROW(AD66)+AC66-1&amp;":AA$"&amp;ROW(AD66)+AC66+6</f>
        <v>AA$66:AA$73</v>
      </c>
    </row>
    <row r="67" spans="2:31" ht="13.5" customHeight="1" x14ac:dyDescent="0.2">
      <c r="B67" s="34">
        <v>2</v>
      </c>
      <c r="C67" s="67" t="str">
        <f t="shared" ca="1" si="56"/>
        <v>Jason Cashmore</v>
      </c>
      <c r="D67" s="67" t="str">
        <f t="shared" si="57"/>
        <v>Bromsgrove &amp; Redditch AC</v>
      </c>
      <c r="E67" s="36">
        <v>11</v>
      </c>
      <c r="F67" s="53" t="s">
        <v>2139</v>
      </c>
      <c r="G67" s="49"/>
      <c r="H67" s="49"/>
      <c r="I67" s="58">
        <f t="shared" ca="1" si="58"/>
        <v>6</v>
      </c>
      <c r="J67" s="59" t="str">
        <f t="shared" si="58"/>
        <v/>
      </c>
      <c r="K67" s="59" t="str">
        <f t="shared" si="58"/>
        <v/>
      </c>
      <c r="L67" s="59" t="str">
        <f t="shared" si="58"/>
        <v/>
      </c>
      <c r="M67" s="59" t="str">
        <f t="shared" si="58"/>
        <v/>
      </c>
      <c r="N67" s="59" t="str">
        <f t="shared" si="58"/>
        <v/>
      </c>
      <c r="O67" s="60" t="str">
        <f t="shared" si="58"/>
        <v/>
      </c>
      <c r="P67" s="149" t="str">
        <f t="shared" si="58"/>
        <v/>
      </c>
      <c r="Q67" s="2"/>
      <c r="R67" s="2"/>
      <c r="S67" s="42">
        <f>S65-$S$7</f>
        <v>16</v>
      </c>
      <c r="T67" s="42">
        <f t="shared" ca="1" si="59"/>
        <v>6</v>
      </c>
      <c r="U67" s="42">
        <f t="shared" ca="1" si="60"/>
        <v>6</v>
      </c>
      <c r="V67" s="41" t="str">
        <f t="shared" ca="1" si="61"/>
        <v>Jason Cashmore</v>
      </c>
      <c r="W67" s="42" t="str">
        <f t="shared" si="62"/>
        <v>=1</v>
      </c>
      <c r="X67" s="42">
        <f t="shared" ca="1" si="63"/>
        <v>1</v>
      </c>
      <c r="Y67" s="35" t="str">
        <f t="shared" si="64"/>
        <v>Bromsgrove &amp; Redditch AC</v>
      </c>
      <c r="Z67" s="1" t="str">
        <f t="shared" si="65"/>
        <v>Bromsgrove &amp; Redditch AC</v>
      </c>
      <c r="AA67" s="1">
        <f t="shared" si="66"/>
        <v>1</v>
      </c>
      <c r="AB67" s="1" t="str">
        <f>IF(S68="A","Admin!B25","Admin!C25")</f>
        <v>Admin!C25</v>
      </c>
      <c r="AC67" s="79">
        <f t="shared" ref="AC67:AC73" si="69">AC66-1</f>
        <v>0</v>
      </c>
      <c r="AD67" s="2" t="str">
        <f t="shared" si="67"/>
        <v>S67</v>
      </c>
      <c r="AE67" s="2" t="str">
        <f t="shared" si="68"/>
        <v>AA$66:AA$73</v>
      </c>
    </row>
    <row r="68" spans="2:31" ht="13.5" customHeight="1" x14ac:dyDescent="0.2">
      <c r="B68" s="34">
        <v>3</v>
      </c>
      <c r="C68" s="67" t="str">
        <f t="shared" ca="1" si="56"/>
        <v/>
      </c>
      <c r="D68" s="67" t="str">
        <f t="shared" si="57"/>
        <v/>
      </c>
      <c r="E68" s="36"/>
      <c r="F68" s="53" t="s">
        <v>98</v>
      </c>
      <c r="G68" s="49"/>
      <c r="H68" s="49"/>
      <c r="I68" s="58" t="str">
        <f t="shared" si="58"/>
        <v/>
      </c>
      <c r="J68" s="59" t="str">
        <f t="shared" si="58"/>
        <v/>
      </c>
      <c r="K68" s="59" t="str">
        <f t="shared" si="58"/>
        <v/>
      </c>
      <c r="L68" s="59" t="str">
        <f t="shared" si="58"/>
        <v/>
      </c>
      <c r="M68" s="59" t="str">
        <f t="shared" si="58"/>
        <v/>
      </c>
      <c r="N68" s="59" t="str">
        <f t="shared" si="58"/>
        <v/>
      </c>
      <c r="O68" s="60" t="str">
        <f t="shared" si="58"/>
        <v/>
      </c>
      <c r="P68" s="149" t="str">
        <f t="shared" si="58"/>
        <v/>
      </c>
      <c r="Q68" s="2"/>
      <c r="R68" s="2"/>
      <c r="S68" s="81" t="s">
        <v>45</v>
      </c>
      <c r="T68" s="42" t="str">
        <f t="shared" ca="1" si="59"/>
        <v>Error</v>
      </c>
      <c r="U68" s="42">
        <f t="shared" ca="1" si="60"/>
        <v>5</v>
      </c>
      <c r="V68" s="41" t="e">
        <f t="shared" ca="1" si="61"/>
        <v>#N/A</v>
      </c>
      <c r="W68" s="42" t="e">
        <f t="shared" si="62"/>
        <v>#N/A</v>
      </c>
      <c r="X68" s="42">
        <f t="shared" ca="1" si="63"/>
        <v>6</v>
      </c>
      <c r="Y68" s="35" t="e">
        <f t="shared" si="64"/>
        <v>#N/A</v>
      </c>
      <c r="Z68" s="1" t="str">
        <f t="shared" si="65"/>
        <v/>
      </c>
      <c r="AA68" s="1" t="e">
        <f t="shared" si="66"/>
        <v>#N/A</v>
      </c>
      <c r="AB68" s="1" t="str">
        <f>IF(S68="A","Admin!B26","Admin!C26")</f>
        <v>Admin!C26</v>
      </c>
      <c r="AC68" s="79">
        <f t="shared" si="69"/>
        <v>-1</v>
      </c>
      <c r="AD68" s="2" t="str">
        <f t="shared" si="67"/>
        <v>S67</v>
      </c>
      <c r="AE68" s="2" t="str">
        <f t="shared" si="68"/>
        <v>AA$66:AA$73</v>
      </c>
    </row>
    <row r="69" spans="2:31" ht="13.5" customHeight="1" x14ac:dyDescent="0.2">
      <c r="B69" s="34">
        <v>4</v>
      </c>
      <c r="C69" s="67" t="str">
        <f t="shared" ca="1" si="56"/>
        <v/>
      </c>
      <c r="D69" s="67" t="str">
        <f t="shared" si="57"/>
        <v/>
      </c>
      <c r="E69" s="36"/>
      <c r="F69" s="53" t="s">
        <v>98</v>
      </c>
      <c r="G69" s="49"/>
      <c r="H69" s="49"/>
      <c r="I69" s="58" t="str">
        <f t="shared" si="58"/>
        <v/>
      </c>
      <c r="J69" s="59" t="str">
        <f t="shared" si="58"/>
        <v/>
      </c>
      <c r="K69" s="59" t="str">
        <f t="shared" si="58"/>
        <v/>
      </c>
      <c r="L69" s="59" t="str">
        <f t="shared" si="58"/>
        <v/>
      </c>
      <c r="M69" s="59" t="str">
        <f t="shared" si="58"/>
        <v/>
      </c>
      <c r="N69" s="59" t="str">
        <f t="shared" si="58"/>
        <v/>
      </c>
      <c r="O69" s="60" t="str">
        <f t="shared" si="58"/>
        <v/>
      </c>
      <c r="P69" s="149" t="str">
        <f t="shared" si="58"/>
        <v/>
      </c>
      <c r="Q69" s="2"/>
      <c r="R69" s="2"/>
      <c r="S69" s="80" t="s">
        <v>85</v>
      </c>
      <c r="T69" s="42" t="str">
        <f t="shared" ca="1" si="59"/>
        <v>Error</v>
      </c>
      <c r="U69" s="42">
        <f t="shared" ca="1" si="60"/>
        <v>4</v>
      </c>
      <c r="V69" s="41" t="e">
        <f t="shared" ca="1" si="61"/>
        <v>#N/A</v>
      </c>
      <c r="W69" s="42" t="e">
        <f t="shared" si="62"/>
        <v>#N/A</v>
      </c>
      <c r="X69" s="42">
        <f t="shared" ca="1" si="63"/>
        <v>6</v>
      </c>
      <c r="Y69" s="35" t="e">
        <f t="shared" si="64"/>
        <v>#N/A</v>
      </c>
      <c r="Z69" s="1" t="str">
        <f t="shared" si="65"/>
        <v/>
      </c>
      <c r="AA69" s="1" t="e">
        <f t="shared" si="66"/>
        <v>#N/A</v>
      </c>
      <c r="AB69" s="1" t="str">
        <f>IF(S68="A","Admin!B27","Admin!C27")</f>
        <v>Admin!C27</v>
      </c>
      <c r="AC69" s="79">
        <f t="shared" si="69"/>
        <v>-2</v>
      </c>
      <c r="AD69" s="2" t="str">
        <f t="shared" si="67"/>
        <v>S67</v>
      </c>
      <c r="AE69" s="2" t="str">
        <f t="shared" si="68"/>
        <v>AA$66:AA$73</v>
      </c>
    </row>
    <row r="70" spans="2:31" ht="13.5" customHeight="1" x14ac:dyDescent="0.2">
      <c r="B70" s="34">
        <v>5</v>
      </c>
      <c r="C70" s="67" t="str">
        <f t="shared" ca="1" si="56"/>
        <v/>
      </c>
      <c r="D70" s="67" t="str">
        <f t="shared" si="57"/>
        <v/>
      </c>
      <c r="E70" s="36"/>
      <c r="F70" s="53" t="s">
        <v>98</v>
      </c>
      <c r="G70" s="49"/>
      <c r="H70" s="49"/>
      <c r="I70" s="58" t="str">
        <f t="shared" si="58"/>
        <v/>
      </c>
      <c r="J70" s="59" t="str">
        <f t="shared" si="58"/>
        <v/>
      </c>
      <c r="K70" s="59" t="str">
        <f t="shared" si="58"/>
        <v/>
      </c>
      <c r="L70" s="59" t="str">
        <f t="shared" si="58"/>
        <v/>
      </c>
      <c r="M70" s="59" t="str">
        <f t="shared" si="58"/>
        <v/>
      </c>
      <c r="N70" s="59" t="str">
        <f t="shared" si="58"/>
        <v/>
      </c>
      <c r="O70" s="60" t="str">
        <f t="shared" si="58"/>
        <v/>
      </c>
      <c r="P70" s="149" t="str">
        <f t="shared" si="58"/>
        <v/>
      </c>
      <c r="Q70" s="2"/>
      <c r="R70" s="2"/>
      <c r="S70" s="42"/>
      <c r="T70" s="42" t="str">
        <f t="shared" ca="1" si="59"/>
        <v>Error</v>
      </c>
      <c r="U70" s="42">
        <f t="shared" ca="1" si="60"/>
        <v>3</v>
      </c>
      <c r="V70" s="41" t="e">
        <f t="shared" ca="1" si="61"/>
        <v>#N/A</v>
      </c>
      <c r="W70" s="42" t="e">
        <f t="shared" si="62"/>
        <v>#N/A</v>
      </c>
      <c r="X70" s="42">
        <f t="shared" ca="1" si="63"/>
        <v>6</v>
      </c>
      <c r="Y70" s="35" t="e">
        <f t="shared" si="64"/>
        <v>#N/A</v>
      </c>
      <c r="Z70" s="1" t="str">
        <f t="shared" si="65"/>
        <v/>
      </c>
      <c r="AA70" s="1" t="e">
        <f t="shared" si="66"/>
        <v>#N/A</v>
      </c>
      <c r="AB70" s="1" t="str">
        <f>IF(S68="A","Admin!B28","Admin!C28")</f>
        <v>Admin!C28</v>
      </c>
      <c r="AC70" s="79">
        <f t="shared" si="69"/>
        <v>-3</v>
      </c>
      <c r="AD70" s="2" t="str">
        <f t="shared" si="67"/>
        <v>S67</v>
      </c>
      <c r="AE70" s="2" t="str">
        <f t="shared" si="68"/>
        <v>AA$66:AA$73</v>
      </c>
    </row>
    <row r="71" spans="2:31" ht="13.5" customHeight="1" x14ac:dyDescent="0.2">
      <c r="B71" s="34">
        <v>6</v>
      </c>
      <c r="C71" s="67" t="str">
        <f t="shared" ca="1" si="56"/>
        <v/>
      </c>
      <c r="D71" s="67" t="str">
        <f t="shared" si="57"/>
        <v/>
      </c>
      <c r="E71" s="36"/>
      <c r="F71" s="53" t="s">
        <v>98</v>
      </c>
      <c r="G71" s="49"/>
      <c r="H71" s="49"/>
      <c r="I71" s="58" t="str">
        <f t="shared" si="58"/>
        <v/>
      </c>
      <c r="J71" s="59" t="str">
        <f t="shared" si="58"/>
        <v/>
      </c>
      <c r="K71" s="59" t="str">
        <f t="shared" si="58"/>
        <v/>
      </c>
      <c r="L71" s="59" t="str">
        <f t="shared" si="58"/>
        <v/>
      </c>
      <c r="M71" s="59" t="str">
        <f t="shared" si="58"/>
        <v/>
      </c>
      <c r="N71" s="59" t="str">
        <f t="shared" si="58"/>
        <v/>
      </c>
      <c r="O71" s="60" t="str">
        <f t="shared" si="58"/>
        <v/>
      </c>
      <c r="P71" s="149" t="str">
        <f t="shared" si="58"/>
        <v/>
      </c>
      <c r="Q71" s="2"/>
      <c r="R71" s="2"/>
      <c r="S71" s="42"/>
      <c r="T71" s="42" t="str">
        <f t="shared" ca="1" si="59"/>
        <v>Error</v>
      </c>
      <c r="U71" s="42">
        <f t="shared" ca="1" si="60"/>
        <v>2</v>
      </c>
      <c r="V71" s="41" t="e">
        <f t="shared" ca="1" si="61"/>
        <v>#N/A</v>
      </c>
      <c r="W71" s="42" t="e">
        <f t="shared" si="62"/>
        <v>#N/A</v>
      </c>
      <c r="X71" s="42">
        <f t="shared" ca="1" si="63"/>
        <v>6</v>
      </c>
      <c r="Y71" s="35" t="e">
        <f t="shared" si="64"/>
        <v>#N/A</v>
      </c>
      <c r="Z71" s="1" t="str">
        <f t="shared" si="65"/>
        <v/>
      </c>
      <c r="AA71" s="1" t="e">
        <f t="shared" si="66"/>
        <v>#N/A</v>
      </c>
      <c r="AB71" s="1" t="str">
        <f>IF(S68="A","Admin!B29","Admin!C29")</f>
        <v>Admin!C29</v>
      </c>
      <c r="AC71" s="79">
        <f t="shared" si="69"/>
        <v>-4</v>
      </c>
      <c r="AD71" s="2" t="str">
        <f t="shared" si="67"/>
        <v>S67</v>
      </c>
      <c r="AE71" s="2" t="str">
        <f t="shared" si="68"/>
        <v>AA$66:AA$73</v>
      </c>
    </row>
    <row r="72" spans="2:31" ht="13.5" customHeight="1" x14ac:dyDescent="0.2">
      <c r="B72" s="37">
        <v>7</v>
      </c>
      <c r="C72" s="68" t="str">
        <f t="shared" ca="1" si="56"/>
        <v/>
      </c>
      <c r="D72" s="68" t="str">
        <f t="shared" si="57"/>
        <v/>
      </c>
      <c r="E72" s="38"/>
      <c r="F72" s="54" t="s">
        <v>98</v>
      </c>
      <c r="G72" s="49"/>
      <c r="H72" s="49"/>
      <c r="I72" s="61" t="str">
        <f t="shared" si="58"/>
        <v/>
      </c>
      <c r="J72" s="62" t="str">
        <f t="shared" si="58"/>
        <v/>
      </c>
      <c r="K72" s="62" t="str">
        <f t="shared" si="58"/>
        <v/>
      </c>
      <c r="L72" s="62" t="str">
        <f t="shared" si="58"/>
        <v/>
      </c>
      <c r="M72" s="62" t="str">
        <f t="shared" si="58"/>
        <v/>
      </c>
      <c r="N72" s="62" t="str">
        <f t="shared" si="58"/>
        <v/>
      </c>
      <c r="O72" s="63" t="str">
        <f t="shared" si="58"/>
        <v/>
      </c>
      <c r="P72" s="149" t="str">
        <f t="shared" si="58"/>
        <v/>
      </c>
      <c r="Q72" s="2"/>
      <c r="R72" s="2"/>
      <c r="S72" s="42"/>
      <c r="T72" s="42" t="str">
        <f t="shared" ca="1" si="59"/>
        <v>Error</v>
      </c>
      <c r="U72" s="42">
        <f t="shared" ca="1" si="60"/>
        <v>1</v>
      </c>
      <c r="V72" s="41" t="e">
        <f t="shared" ca="1" si="61"/>
        <v>#N/A</v>
      </c>
      <c r="W72" s="42" t="e">
        <f t="shared" si="62"/>
        <v>#N/A</v>
      </c>
      <c r="X72" s="42">
        <f t="shared" ca="1" si="63"/>
        <v>6</v>
      </c>
      <c r="Y72" s="35" t="e">
        <f t="shared" si="64"/>
        <v>#N/A</v>
      </c>
      <c r="Z72" s="1" t="str">
        <f t="shared" si="65"/>
        <v/>
      </c>
      <c r="AA72" s="1" t="e">
        <f t="shared" si="66"/>
        <v>#N/A</v>
      </c>
      <c r="AB72" s="1" t="str">
        <f>IF(S68="A","Admin!B30","Admin!C30")</f>
        <v>Admin!C30</v>
      </c>
      <c r="AC72" s="79">
        <f t="shared" si="69"/>
        <v>-5</v>
      </c>
      <c r="AD72" s="2" t="str">
        <f t="shared" si="67"/>
        <v>S67</v>
      </c>
      <c r="AE72" s="2" t="str">
        <f t="shared" si="68"/>
        <v>AA$66:AA$73</v>
      </c>
    </row>
    <row r="73" spans="2:31" ht="13.5" hidden="1" customHeight="1" x14ac:dyDescent="0.2">
      <c r="B73" s="378">
        <v>8</v>
      </c>
      <c r="C73" s="379" t="str">
        <f t="shared" ca="1" si="56"/>
        <v/>
      </c>
      <c r="D73" s="379" t="str">
        <f t="shared" si="57"/>
        <v/>
      </c>
      <c r="E73" s="380"/>
      <c r="F73" s="381" t="s">
        <v>98</v>
      </c>
      <c r="G73" s="49"/>
      <c r="H73" s="49"/>
      <c r="I73" s="374" t="str">
        <f t="shared" si="58"/>
        <v/>
      </c>
      <c r="J73" s="382" t="str">
        <f t="shared" si="58"/>
        <v/>
      </c>
      <c r="K73" s="382" t="str">
        <f t="shared" si="58"/>
        <v/>
      </c>
      <c r="L73" s="382" t="str">
        <f t="shared" si="58"/>
        <v/>
      </c>
      <c r="M73" s="382" t="str">
        <f t="shared" si="58"/>
        <v/>
      </c>
      <c r="N73" s="382" t="str">
        <f t="shared" si="58"/>
        <v/>
      </c>
      <c r="O73" s="382" t="str">
        <f t="shared" si="58"/>
        <v/>
      </c>
      <c r="P73" s="63" t="str">
        <f t="shared" si="58"/>
        <v/>
      </c>
      <c r="Q73" s="2"/>
      <c r="R73" s="2"/>
      <c r="S73" s="42"/>
      <c r="T73" s="42" t="str">
        <f t="shared" ca="1" si="59"/>
        <v>Error</v>
      </c>
      <c r="U73" s="42">
        <f t="shared" ca="1" si="60"/>
        <v>0</v>
      </c>
      <c r="V73" s="41" t="e">
        <f t="shared" ca="1" si="61"/>
        <v>#N/A</v>
      </c>
      <c r="W73" s="42" t="e">
        <f t="shared" si="62"/>
        <v>#N/A</v>
      </c>
      <c r="X73" s="42">
        <f t="shared" ca="1" si="63"/>
        <v>6</v>
      </c>
      <c r="Y73" s="35" t="e">
        <f t="shared" si="64"/>
        <v>#N/A</v>
      </c>
      <c r="Z73" s="1" t="str">
        <f t="shared" si="65"/>
        <v/>
      </c>
      <c r="AA73" s="1" t="e">
        <f t="shared" si="66"/>
        <v>#N/A</v>
      </c>
      <c r="AB73" s="1" t="str">
        <f>IF(S68="A","Admin!B31","Admin!C31")</f>
        <v>Admin!C31</v>
      </c>
      <c r="AC73" s="79">
        <f t="shared" si="69"/>
        <v>-6</v>
      </c>
      <c r="AD73" s="2" t="str">
        <f t="shared" si="67"/>
        <v>S67</v>
      </c>
      <c r="AE73" s="2" t="str">
        <f t="shared" si="68"/>
        <v>AA$66:AA$73</v>
      </c>
    </row>
    <row r="74" spans="2:31" ht="13.5" customHeight="1" x14ac:dyDescent="0.2"/>
    <row r="75" spans="2:31" ht="13.5" customHeight="1" x14ac:dyDescent="0.2"/>
    <row r="76" spans="2:31" s="2" customFormat="1" ht="13.5" customHeight="1" x14ac:dyDescent="0.2">
      <c r="B76" s="32" t="str">
        <f ca="1">S78 &amp; " " &amp; S80 &amp; " string  (" &amp; S$3 &amp;")"</f>
        <v>High Jump A string  (Men)</v>
      </c>
      <c r="H76" s="47"/>
      <c r="I76" s="29"/>
    </row>
    <row r="77" spans="2:31" ht="13.5" customHeight="1" x14ac:dyDescent="0.2">
      <c r="B77" s="75" t="s">
        <v>26</v>
      </c>
      <c r="C77" s="76" t="s">
        <v>23</v>
      </c>
      <c r="D77" s="76" t="s">
        <v>70</v>
      </c>
      <c r="E77" s="77" t="s">
        <v>24</v>
      </c>
      <c r="F77" s="78" t="s">
        <v>27</v>
      </c>
      <c r="G77" s="48"/>
      <c r="H77" s="48"/>
      <c r="I77" s="70" t="str">
        <f t="shared" ref="I77:P77" si="70">I$3</f>
        <v>Bromsgrove &amp; Redditch AC</v>
      </c>
      <c r="J77" s="70" t="str">
        <f t="shared" si="70"/>
        <v>Burton AC</v>
      </c>
      <c r="K77" s="70" t="str">
        <f t="shared" si="70"/>
        <v>Kidderminster &amp; Stourport AC</v>
      </c>
      <c r="L77" s="70" t="str">
        <f t="shared" si="70"/>
        <v>Newport Harriers</v>
      </c>
      <c r="M77" s="70" t="str">
        <f t="shared" si="70"/>
        <v>Royal Sutton Coldfield</v>
      </c>
      <c r="N77" s="70" t="str">
        <f t="shared" si="70"/>
        <v>Solihull &amp; Small Heath AC</v>
      </c>
      <c r="O77" s="70" t="str">
        <f t="shared" si="70"/>
        <v>Stratford on Avon AC</v>
      </c>
      <c r="P77" s="383" t="str">
        <f t="shared" si="70"/>
        <v>Team8</v>
      </c>
      <c r="S77" s="40">
        <v>49</v>
      </c>
      <c r="T77" s="41"/>
      <c r="U77" s="42" t="s">
        <v>81</v>
      </c>
      <c r="V77" s="41"/>
      <c r="W77" s="42"/>
      <c r="X77" s="42" t="s">
        <v>82</v>
      </c>
      <c r="Y77" s="41" t="s">
        <v>83</v>
      </c>
      <c r="Z77" s="1" t="s">
        <v>84</v>
      </c>
    </row>
    <row r="78" spans="2:31" ht="13.5" customHeight="1" x14ac:dyDescent="0.2">
      <c r="B78" s="222">
        <v>1</v>
      </c>
      <c r="C78" s="223" t="str">
        <f t="shared" ref="C78:C85" ca="1" si="71">IF(ISNA(V78),"",V78)</f>
        <v>Charlie Husbands</v>
      </c>
      <c r="D78" s="223" t="str">
        <f t="shared" ref="D78:D85" si="72">IF(ISNA(Y78),"",Y78)</f>
        <v>Bromsgrove &amp; Redditch AC</v>
      </c>
      <c r="E78" s="224">
        <v>1</v>
      </c>
      <c r="F78" s="225" t="s">
        <v>1880</v>
      </c>
      <c r="G78" s="49"/>
      <c r="H78" s="49"/>
      <c r="I78" s="55">
        <f t="shared" ref="I78:P85" ca="1" si="73">IF($Z78=I$3,$T78,"")</f>
        <v>10</v>
      </c>
      <c r="J78" s="56" t="str">
        <f t="shared" si="73"/>
        <v/>
      </c>
      <c r="K78" s="56" t="str">
        <f t="shared" si="73"/>
        <v/>
      </c>
      <c r="L78" s="56" t="str">
        <f t="shared" si="73"/>
        <v/>
      </c>
      <c r="M78" s="56" t="str">
        <f t="shared" si="73"/>
        <v/>
      </c>
      <c r="N78" s="56" t="str">
        <f t="shared" si="73"/>
        <v/>
      </c>
      <c r="O78" s="57" t="str">
        <f t="shared" si="73"/>
        <v/>
      </c>
      <c r="P78" s="144" t="str">
        <f t="shared" si="73"/>
        <v/>
      </c>
      <c r="Q78" s="2"/>
      <c r="R78" s="2"/>
      <c r="S78" s="42" t="str">
        <f ca="1">VLOOKUP(S77,INDIRECT($S$5),2,FALSE)</f>
        <v>High Jump</v>
      </c>
      <c r="T78" s="42">
        <f t="shared" ref="T78:T85" ca="1" si="74">IF(X78&gt;1,"Error",U78)</f>
        <v>10</v>
      </c>
      <c r="U78" s="42">
        <f t="shared" ref="U78:U85" ca="1" si="75">IF(AND(E78&lt;&gt;"",LEFT(F78,1)="d"),0,INDIRECT(AB78))</f>
        <v>10</v>
      </c>
      <c r="V78" s="41" t="str">
        <f t="shared" ref="V78:V85" ca="1" si="76">HLOOKUP(E78,INDIRECT($S$4),INDIRECT(AD78),FALSE)</f>
        <v>Charlie Husbands</v>
      </c>
      <c r="W78" s="42" t="str">
        <f t="shared" ref="W78:W85" si="77">CONCATENATE("=",AA78)</f>
        <v>=1</v>
      </c>
      <c r="X78" s="42">
        <f t="shared" ref="X78:X85" ca="1" si="78">COUNTIF(INDIRECT(AE78),W78)</f>
        <v>1</v>
      </c>
      <c r="Y78" s="35" t="str">
        <f t="shared" ref="Y78:Y85" si="79">VLOOKUP(E78,TeamID,2,FALSE)</f>
        <v>Bromsgrove &amp; Redditch AC</v>
      </c>
      <c r="Z78" s="1" t="str">
        <f t="shared" ref="Z78:Z85" si="80">IF(ISNA(Y78),"",Y78)</f>
        <v>Bromsgrove &amp; Redditch AC</v>
      </c>
      <c r="AA78" s="1">
        <f t="shared" ref="AA78:AA85" si="81">HLOOKUP(E78,$I$24:$X$25, 2, FALSE)</f>
        <v>1</v>
      </c>
      <c r="AB78" s="1" t="str">
        <f>IF(S80="A","Admin!B24","Admin!C24")</f>
        <v>Admin!B24</v>
      </c>
      <c r="AC78" s="79">
        <v>1</v>
      </c>
      <c r="AD78" s="2" t="str">
        <f t="shared" ref="AD78:AD85" si="82">"S" &amp; ROW(AB78)+AC78</f>
        <v>S79</v>
      </c>
      <c r="AE78" s="2" t="str">
        <f t="shared" ref="AE78:AE85" si="83">"AA$"&amp;ROW(AD78)+AC78-1&amp;":AA$"&amp;ROW(AD78)+AC78+6</f>
        <v>AA$78:AA$85</v>
      </c>
    </row>
    <row r="79" spans="2:31" ht="13.5" customHeight="1" x14ac:dyDescent="0.2">
      <c r="B79" s="34">
        <v>2</v>
      </c>
      <c r="C79" s="67" t="str">
        <f t="shared" ca="1" si="71"/>
        <v>James Gionis</v>
      </c>
      <c r="D79" s="67" t="str">
        <f t="shared" si="72"/>
        <v>Stratford on Avon AC</v>
      </c>
      <c r="E79" s="36">
        <v>77</v>
      </c>
      <c r="F79" s="53" t="s">
        <v>1880</v>
      </c>
      <c r="G79" s="49"/>
      <c r="H79" s="49"/>
      <c r="I79" s="58" t="str">
        <f t="shared" si="73"/>
        <v/>
      </c>
      <c r="J79" s="59" t="str">
        <f t="shared" si="73"/>
        <v/>
      </c>
      <c r="K79" s="59" t="str">
        <f t="shared" si="73"/>
        <v/>
      </c>
      <c r="L79" s="59" t="str">
        <f t="shared" si="73"/>
        <v/>
      </c>
      <c r="M79" s="59" t="str">
        <f t="shared" si="73"/>
        <v/>
      </c>
      <c r="N79" s="59" t="str">
        <f t="shared" si="73"/>
        <v/>
      </c>
      <c r="O79" s="60">
        <f t="shared" ca="1" si="73"/>
        <v>8</v>
      </c>
      <c r="P79" s="149" t="str">
        <f t="shared" si="73"/>
        <v/>
      </c>
      <c r="Q79" s="2"/>
      <c r="R79" s="2"/>
      <c r="S79" s="42">
        <f>S77-$S$7</f>
        <v>17</v>
      </c>
      <c r="T79" s="42">
        <f t="shared" ca="1" si="74"/>
        <v>8</v>
      </c>
      <c r="U79" s="42">
        <f t="shared" ca="1" si="75"/>
        <v>8</v>
      </c>
      <c r="V79" s="41" t="str">
        <f t="shared" ca="1" si="76"/>
        <v>James Gionis</v>
      </c>
      <c r="W79" s="42" t="str">
        <f t="shared" si="77"/>
        <v>=7</v>
      </c>
      <c r="X79" s="42">
        <f t="shared" ca="1" si="78"/>
        <v>1</v>
      </c>
      <c r="Y79" s="35" t="str">
        <f t="shared" si="79"/>
        <v>Stratford on Avon AC</v>
      </c>
      <c r="Z79" s="1" t="str">
        <f t="shared" si="80"/>
        <v>Stratford on Avon AC</v>
      </c>
      <c r="AA79" s="1">
        <f t="shared" si="81"/>
        <v>7</v>
      </c>
      <c r="AB79" s="1" t="str">
        <f>IF(S80="A","Admin!B25","Admin!C25")</f>
        <v>Admin!B25</v>
      </c>
      <c r="AC79" s="79">
        <f t="shared" ref="AC79:AC85" si="84">AC78-1</f>
        <v>0</v>
      </c>
      <c r="AD79" s="2" t="str">
        <f t="shared" si="82"/>
        <v>S79</v>
      </c>
      <c r="AE79" s="2" t="str">
        <f t="shared" si="83"/>
        <v>AA$78:AA$85</v>
      </c>
    </row>
    <row r="80" spans="2:31" ht="13.5" customHeight="1" x14ac:dyDescent="0.2">
      <c r="B80" s="34">
        <v>3</v>
      </c>
      <c r="C80" s="67" t="str">
        <f t="shared" ca="1" si="71"/>
        <v>Ryan Humphries</v>
      </c>
      <c r="D80" s="67" t="str">
        <f t="shared" si="72"/>
        <v>Royal Sutton Coldfield</v>
      </c>
      <c r="E80" s="36">
        <v>5</v>
      </c>
      <c r="F80" s="53" t="s">
        <v>1881</v>
      </c>
      <c r="G80" s="49"/>
      <c r="H80" s="49"/>
      <c r="I80" s="58" t="str">
        <f t="shared" si="73"/>
        <v/>
      </c>
      <c r="J80" s="59" t="str">
        <f t="shared" si="73"/>
        <v/>
      </c>
      <c r="K80" s="59" t="str">
        <f t="shared" si="73"/>
        <v/>
      </c>
      <c r="L80" s="59" t="str">
        <f t="shared" si="73"/>
        <v/>
      </c>
      <c r="M80" s="59">
        <f t="shared" ca="1" si="73"/>
        <v>7</v>
      </c>
      <c r="N80" s="59" t="str">
        <f t="shared" si="73"/>
        <v/>
      </c>
      <c r="O80" s="60" t="str">
        <f t="shared" si="73"/>
        <v/>
      </c>
      <c r="P80" s="149" t="str">
        <f t="shared" si="73"/>
        <v/>
      </c>
      <c r="Q80" s="2"/>
      <c r="R80" s="2"/>
      <c r="S80" s="81" t="s">
        <v>44</v>
      </c>
      <c r="T80" s="42">
        <f t="shared" ca="1" si="74"/>
        <v>7</v>
      </c>
      <c r="U80" s="42">
        <f t="shared" ca="1" si="75"/>
        <v>7</v>
      </c>
      <c r="V80" s="41" t="str">
        <f t="shared" ca="1" si="76"/>
        <v>Ryan Humphries</v>
      </c>
      <c r="W80" s="42" t="str">
        <f t="shared" si="77"/>
        <v>=5</v>
      </c>
      <c r="X80" s="42">
        <f t="shared" ca="1" si="78"/>
        <v>1</v>
      </c>
      <c r="Y80" s="35" t="str">
        <f t="shared" si="79"/>
        <v>Royal Sutton Coldfield</v>
      </c>
      <c r="Z80" s="1" t="str">
        <f t="shared" si="80"/>
        <v>Royal Sutton Coldfield</v>
      </c>
      <c r="AA80" s="1">
        <f t="shared" si="81"/>
        <v>5</v>
      </c>
      <c r="AB80" s="1" t="str">
        <f>IF(S80="A","Admin!B26","Admin!C26")</f>
        <v>Admin!B26</v>
      </c>
      <c r="AC80" s="79">
        <f t="shared" si="84"/>
        <v>-1</v>
      </c>
      <c r="AD80" s="2" t="str">
        <f t="shared" si="82"/>
        <v>S79</v>
      </c>
      <c r="AE80" s="2" t="str">
        <f t="shared" si="83"/>
        <v>AA$78:AA$85</v>
      </c>
    </row>
    <row r="81" spans="2:31" ht="13.5" customHeight="1" x14ac:dyDescent="0.2">
      <c r="B81" s="34">
        <v>4</v>
      </c>
      <c r="C81" s="67" t="str">
        <f t="shared" ca="1" si="71"/>
        <v>Hamaad Hussain</v>
      </c>
      <c r="D81" s="67" t="str">
        <f t="shared" si="72"/>
        <v>Burton AC</v>
      </c>
      <c r="E81" s="36">
        <v>2</v>
      </c>
      <c r="F81" s="53" t="s">
        <v>1882</v>
      </c>
      <c r="G81" s="49"/>
      <c r="H81" s="49"/>
      <c r="I81" s="58" t="str">
        <f t="shared" si="73"/>
        <v/>
      </c>
      <c r="J81" s="59">
        <f t="shared" ca="1" si="73"/>
        <v>6</v>
      </c>
      <c r="K81" s="59" t="str">
        <f t="shared" si="73"/>
        <v/>
      </c>
      <c r="L81" s="59" t="str">
        <f t="shared" si="73"/>
        <v/>
      </c>
      <c r="M81" s="59" t="str">
        <f t="shared" si="73"/>
        <v/>
      </c>
      <c r="N81" s="59" t="str">
        <f t="shared" si="73"/>
        <v/>
      </c>
      <c r="O81" s="60" t="str">
        <f t="shared" si="73"/>
        <v/>
      </c>
      <c r="P81" s="149" t="str">
        <f t="shared" si="73"/>
        <v/>
      </c>
      <c r="Q81" s="2"/>
      <c r="R81" s="2"/>
      <c r="S81" s="80" t="s">
        <v>85</v>
      </c>
      <c r="T81" s="42">
        <f t="shared" ca="1" si="74"/>
        <v>6</v>
      </c>
      <c r="U81" s="42">
        <f t="shared" ca="1" si="75"/>
        <v>6</v>
      </c>
      <c r="V81" s="41" t="str">
        <f t="shared" ca="1" si="76"/>
        <v>Hamaad Hussain</v>
      </c>
      <c r="W81" s="42" t="str">
        <f t="shared" si="77"/>
        <v>=2</v>
      </c>
      <c r="X81" s="42">
        <f t="shared" ca="1" si="78"/>
        <v>1</v>
      </c>
      <c r="Y81" s="35" t="str">
        <f t="shared" si="79"/>
        <v>Burton AC</v>
      </c>
      <c r="Z81" s="1" t="str">
        <f t="shared" si="80"/>
        <v>Burton AC</v>
      </c>
      <c r="AA81" s="1">
        <f t="shared" si="81"/>
        <v>2</v>
      </c>
      <c r="AB81" s="1" t="str">
        <f>IF(S80="A","Admin!B27","Admin!C27")</f>
        <v>Admin!B27</v>
      </c>
      <c r="AC81" s="79">
        <f t="shared" si="84"/>
        <v>-2</v>
      </c>
      <c r="AD81" s="2" t="str">
        <f t="shared" si="82"/>
        <v>S79</v>
      </c>
      <c r="AE81" s="2" t="str">
        <f t="shared" si="83"/>
        <v>AA$78:AA$85</v>
      </c>
    </row>
    <row r="82" spans="2:31" ht="13.5" customHeight="1" x14ac:dyDescent="0.2">
      <c r="B82" s="34">
        <v>5</v>
      </c>
      <c r="C82" s="67" t="str">
        <f t="shared" ca="1" si="71"/>
        <v>Kieran Beech</v>
      </c>
      <c r="D82" s="67" t="str">
        <f t="shared" si="72"/>
        <v>Kidderminster &amp; Stourport AC</v>
      </c>
      <c r="E82" s="36">
        <v>3</v>
      </c>
      <c r="F82" s="53" t="s">
        <v>1883</v>
      </c>
      <c r="G82" s="49"/>
      <c r="H82" s="49"/>
      <c r="I82" s="58" t="str">
        <f t="shared" si="73"/>
        <v/>
      </c>
      <c r="J82" s="59" t="str">
        <f t="shared" si="73"/>
        <v/>
      </c>
      <c r="K82" s="59">
        <f t="shared" ca="1" si="73"/>
        <v>5</v>
      </c>
      <c r="L82" s="59" t="str">
        <f t="shared" si="73"/>
        <v/>
      </c>
      <c r="M82" s="59" t="str">
        <f t="shared" si="73"/>
        <v/>
      </c>
      <c r="N82" s="59" t="str">
        <f t="shared" si="73"/>
        <v/>
      </c>
      <c r="O82" s="60" t="str">
        <f t="shared" si="73"/>
        <v/>
      </c>
      <c r="P82" s="149" t="str">
        <f t="shared" si="73"/>
        <v/>
      </c>
      <c r="Q82" s="2"/>
      <c r="R82" s="2"/>
      <c r="S82" s="42"/>
      <c r="T82" s="42">
        <f t="shared" ca="1" si="74"/>
        <v>5</v>
      </c>
      <c r="U82" s="42">
        <f t="shared" ca="1" si="75"/>
        <v>5</v>
      </c>
      <c r="V82" s="41" t="str">
        <f t="shared" ca="1" si="76"/>
        <v>Kieran Beech</v>
      </c>
      <c r="W82" s="42" t="str">
        <f t="shared" si="77"/>
        <v>=3</v>
      </c>
      <c r="X82" s="42">
        <f t="shared" ca="1" si="78"/>
        <v>1</v>
      </c>
      <c r="Y82" s="35" t="str">
        <f t="shared" si="79"/>
        <v>Kidderminster &amp; Stourport AC</v>
      </c>
      <c r="Z82" s="1" t="str">
        <f t="shared" si="80"/>
        <v>Kidderminster &amp; Stourport AC</v>
      </c>
      <c r="AA82" s="1">
        <f t="shared" si="81"/>
        <v>3</v>
      </c>
      <c r="AB82" s="1" t="str">
        <f>IF(S80="A","Admin!B28","Admin!C28")</f>
        <v>Admin!B28</v>
      </c>
      <c r="AC82" s="79">
        <f t="shared" si="84"/>
        <v>-3</v>
      </c>
      <c r="AD82" s="2" t="str">
        <f t="shared" si="82"/>
        <v>S79</v>
      </c>
      <c r="AE82" s="2" t="str">
        <f t="shared" si="83"/>
        <v>AA$78:AA$85</v>
      </c>
    </row>
    <row r="83" spans="2:31" ht="13.5" customHeight="1" x14ac:dyDescent="0.2">
      <c r="B83" s="34">
        <v>6</v>
      </c>
      <c r="C83" s="67" t="str">
        <f t="shared" ca="1" si="71"/>
        <v/>
      </c>
      <c r="D83" s="67" t="str">
        <f t="shared" si="72"/>
        <v/>
      </c>
      <c r="E83" s="36"/>
      <c r="F83" s="53" t="s">
        <v>98</v>
      </c>
      <c r="G83" s="49"/>
      <c r="H83" s="49"/>
      <c r="I83" s="58" t="str">
        <f t="shared" si="73"/>
        <v/>
      </c>
      <c r="J83" s="59" t="str">
        <f t="shared" si="73"/>
        <v/>
      </c>
      <c r="K83" s="59" t="str">
        <f t="shared" si="73"/>
        <v/>
      </c>
      <c r="L83" s="59" t="str">
        <f t="shared" si="73"/>
        <v/>
      </c>
      <c r="M83" s="59" t="str">
        <f t="shared" si="73"/>
        <v/>
      </c>
      <c r="N83" s="59" t="str">
        <f t="shared" si="73"/>
        <v/>
      </c>
      <c r="O83" s="60" t="str">
        <f t="shared" si="73"/>
        <v/>
      </c>
      <c r="P83" s="149" t="str">
        <f t="shared" si="73"/>
        <v/>
      </c>
      <c r="Q83" s="2"/>
      <c r="R83" s="2"/>
      <c r="S83" s="42"/>
      <c r="T83" s="42" t="str">
        <f t="shared" ca="1" si="74"/>
        <v>Error</v>
      </c>
      <c r="U83" s="42">
        <f t="shared" ca="1" si="75"/>
        <v>4</v>
      </c>
      <c r="V83" s="41" t="e">
        <f t="shared" ca="1" si="76"/>
        <v>#N/A</v>
      </c>
      <c r="W83" s="42" t="e">
        <f t="shared" si="77"/>
        <v>#N/A</v>
      </c>
      <c r="X83" s="42">
        <f t="shared" ca="1" si="78"/>
        <v>3</v>
      </c>
      <c r="Y83" s="35" t="e">
        <f t="shared" si="79"/>
        <v>#N/A</v>
      </c>
      <c r="Z83" s="1" t="str">
        <f t="shared" si="80"/>
        <v/>
      </c>
      <c r="AA83" s="1" t="e">
        <f t="shared" si="81"/>
        <v>#N/A</v>
      </c>
      <c r="AB83" s="1" t="str">
        <f>IF(S80="A","Admin!B29","Admin!C29")</f>
        <v>Admin!B29</v>
      </c>
      <c r="AC83" s="79">
        <f t="shared" si="84"/>
        <v>-4</v>
      </c>
      <c r="AD83" s="2" t="str">
        <f t="shared" si="82"/>
        <v>S79</v>
      </c>
      <c r="AE83" s="2" t="str">
        <f t="shared" si="83"/>
        <v>AA$78:AA$85</v>
      </c>
    </row>
    <row r="84" spans="2:31" ht="13.5" customHeight="1" x14ac:dyDescent="0.2">
      <c r="B84" s="37">
        <v>7</v>
      </c>
      <c r="C84" s="68" t="str">
        <f t="shared" ca="1" si="71"/>
        <v/>
      </c>
      <c r="D84" s="68" t="str">
        <f t="shared" si="72"/>
        <v/>
      </c>
      <c r="E84" s="38"/>
      <c r="F84" s="54" t="s">
        <v>98</v>
      </c>
      <c r="G84" s="49"/>
      <c r="H84" s="49"/>
      <c r="I84" s="61" t="str">
        <f t="shared" si="73"/>
        <v/>
      </c>
      <c r="J84" s="62" t="str">
        <f t="shared" si="73"/>
        <v/>
      </c>
      <c r="K84" s="62" t="str">
        <f t="shared" si="73"/>
        <v/>
      </c>
      <c r="L84" s="62" t="str">
        <f t="shared" si="73"/>
        <v/>
      </c>
      <c r="M84" s="62" t="str">
        <f t="shared" si="73"/>
        <v/>
      </c>
      <c r="N84" s="62" t="str">
        <f t="shared" si="73"/>
        <v/>
      </c>
      <c r="O84" s="63" t="str">
        <f t="shared" si="73"/>
        <v/>
      </c>
      <c r="P84" s="149" t="str">
        <f t="shared" si="73"/>
        <v/>
      </c>
      <c r="Q84" s="2"/>
      <c r="R84" s="2"/>
      <c r="S84" s="42"/>
      <c r="T84" s="42" t="str">
        <f t="shared" ca="1" si="74"/>
        <v>Error</v>
      </c>
      <c r="U84" s="42">
        <f t="shared" ca="1" si="75"/>
        <v>3</v>
      </c>
      <c r="V84" s="41" t="e">
        <f t="shared" ca="1" si="76"/>
        <v>#N/A</v>
      </c>
      <c r="W84" s="42" t="e">
        <f t="shared" si="77"/>
        <v>#N/A</v>
      </c>
      <c r="X84" s="42">
        <f t="shared" ca="1" si="78"/>
        <v>3</v>
      </c>
      <c r="Y84" s="35" t="e">
        <f t="shared" si="79"/>
        <v>#N/A</v>
      </c>
      <c r="Z84" s="1" t="str">
        <f t="shared" si="80"/>
        <v/>
      </c>
      <c r="AA84" s="1" t="e">
        <f t="shared" si="81"/>
        <v>#N/A</v>
      </c>
      <c r="AB84" s="1" t="str">
        <f>IF(S80="A","Admin!B30","Admin!C30")</f>
        <v>Admin!B30</v>
      </c>
      <c r="AC84" s="79">
        <f t="shared" si="84"/>
        <v>-5</v>
      </c>
      <c r="AD84" s="2" t="str">
        <f t="shared" si="82"/>
        <v>S79</v>
      </c>
      <c r="AE84" s="2" t="str">
        <f t="shared" si="83"/>
        <v>AA$78:AA$85</v>
      </c>
    </row>
    <row r="85" spans="2:31" ht="13.5" hidden="1" customHeight="1" x14ac:dyDescent="0.2">
      <c r="B85" s="378">
        <v>8</v>
      </c>
      <c r="C85" s="379" t="str">
        <f t="shared" ca="1" si="71"/>
        <v/>
      </c>
      <c r="D85" s="379" t="str">
        <f t="shared" si="72"/>
        <v/>
      </c>
      <c r="E85" s="380"/>
      <c r="F85" s="381" t="s">
        <v>98</v>
      </c>
      <c r="G85" s="49"/>
      <c r="H85" s="49"/>
      <c r="I85" s="374" t="str">
        <f t="shared" si="73"/>
        <v/>
      </c>
      <c r="J85" s="382" t="str">
        <f t="shared" si="73"/>
        <v/>
      </c>
      <c r="K85" s="382" t="str">
        <f t="shared" si="73"/>
        <v/>
      </c>
      <c r="L85" s="382" t="str">
        <f t="shared" si="73"/>
        <v/>
      </c>
      <c r="M85" s="382" t="str">
        <f t="shared" si="73"/>
        <v/>
      </c>
      <c r="N85" s="382" t="str">
        <f t="shared" si="73"/>
        <v/>
      </c>
      <c r="O85" s="382" t="str">
        <f t="shared" si="73"/>
        <v/>
      </c>
      <c r="P85" s="63" t="str">
        <f t="shared" si="73"/>
        <v/>
      </c>
      <c r="Q85" s="2"/>
      <c r="R85" s="2"/>
      <c r="S85" s="42"/>
      <c r="T85" s="42" t="str">
        <f t="shared" ca="1" si="74"/>
        <v>Error</v>
      </c>
      <c r="U85" s="42">
        <f t="shared" ca="1" si="75"/>
        <v>0</v>
      </c>
      <c r="V85" s="41" t="e">
        <f t="shared" ca="1" si="76"/>
        <v>#N/A</v>
      </c>
      <c r="W85" s="42" t="e">
        <f t="shared" si="77"/>
        <v>#N/A</v>
      </c>
      <c r="X85" s="42">
        <f t="shared" ca="1" si="78"/>
        <v>3</v>
      </c>
      <c r="Y85" s="35" t="e">
        <f t="shared" si="79"/>
        <v>#N/A</v>
      </c>
      <c r="Z85" s="1" t="str">
        <f t="shared" si="80"/>
        <v/>
      </c>
      <c r="AA85" s="1" t="e">
        <f t="shared" si="81"/>
        <v>#N/A</v>
      </c>
      <c r="AB85" s="1" t="str">
        <f>IF(S80="A","Admin!B31","Admin!C31")</f>
        <v>Admin!B31</v>
      </c>
      <c r="AC85" s="79">
        <f t="shared" si="84"/>
        <v>-6</v>
      </c>
      <c r="AD85" s="2" t="str">
        <f t="shared" si="82"/>
        <v>S79</v>
      </c>
      <c r="AE85" s="2" t="str">
        <f t="shared" si="83"/>
        <v>AA$78:AA$85</v>
      </c>
    </row>
    <row r="86" spans="2:31" ht="12" customHeight="1" x14ac:dyDescent="0.2">
      <c r="B86" s="50"/>
      <c r="C86" s="48"/>
      <c r="D86" s="48"/>
      <c r="E86" s="50"/>
      <c r="F86" s="49" t="s">
        <v>98</v>
      </c>
      <c r="G86" s="49"/>
      <c r="H86" s="49"/>
      <c r="I86" s="51"/>
      <c r="J86" s="51"/>
      <c r="K86" s="51"/>
      <c r="L86" s="51"/>
      <c r="M86" s="51"/>
      <c r="N86" s="51"/>
      <c r="O86" s="51"/>
      <c r="P86" s="51"/>
      <c r="Q86" s="2"/>
      <c r="R86" s="2"/>
      <c r="S86" s="42"/>
      <c r="T86" s="42"/>
      <c r="U86" s="41"/>
      <c r="V86" s="41"/>
      <c r="W86" s="42"/>
      <c r="X86" s="42"/>
      <c r="Y86" s="41"/>
    </row>
    <row r="87" spans="2:31" ht="12" customHeight="1" x14ac:dyDescent="0.2">
      <c r="B87" s="50"/>
      <c r="C87" s="48"/>
      <c r="D87" s="48"/>
      <c r="E87" s="50"/>
      <c r="F87" s="49"/>
      <c r="G87" s="49"/>
      <c r="H87" s="49"/>
      <c r="I87" s="51"/>
      <c r="J87" s="51"/>
      <c r="K87" s="51"/>
      <c r="L87" s="51"/>
      <c r="M87" s="51"/>
      <c r="N87" s="51"/>
      <c r="O87" s="51"/>
      <c r="P87" s="51"/>
      <c r="Q87" s="2"/>
      <c r="R87" s="2"/>
      <c r="S87" s="42"/>
      <c r="T87" s="42"/>
      <c r="U87" s="41"/>
      <c r="V87" s="41"/>
      <c r="W87" s="42"/>
      <c r="X87" s="42"/>
      <c r="Y87" s="41"/>
    </row>
    <row r="88" spans="2:31" s="2" customFormat="1" x14ac:dyDescent="0.2">
      <c r="B88" s="32" t="str">
        <f ca="1">S90 &amp; " " &amp; S92 &amp; " string  (" &amp; S$3 &amp;")"</f>
        <v>High Jump B string  (Men)</v>
      </c>
      <c r="H88" s="47"/>
      <c r="I88" s="29"/>
    </row>
    <row r="89" spans="2:31" x14ac:dyDescent="0.2">
      <c r="B89" s="75" t="s">
        <v>26</v>
      </c>
      <c r="C89" s="76" t="s">
        <v>23</v>
      </c>
      <c r="D89" s="76" t="s">
        <v>70</v>
      </c>
      <c r="E89" s="77" t="s">
        <v>24</v>
      </c>
      <c r="F89" s="78" t="s">
        <v>27</v>
      </c>
      <c r="G89" s="48"/>
      <c r="H89" s="48"/>
      <c r="I89" s="70" t="str">
        <f t="shared" ref="I89:P89" si="85">I$3</f>
        <v>Bromsgrove &amp; Redditch AC</v>
      </c>
      <c r="J89" s="70" t="str">
        <f t="shared" si="85"/>
        <v>Burton AC</v>
      </c>
      <c r="K89" s="70" t="str">
        <f t="shared" si="85"/>
        <v>Kidderminster &amp; Stourport AC</v>
      </c>
      <c r="L89" s="70" t="str">
        <f t="shared" si="85"/>
        <v>Newport Harriers</v>
      </c>
      <c r="M89" s="70" t="str">
        <f t="shared" si="85"/>
        <v>Royal Sutton Coldfield</v>
      </c>
      <c r="N89" s="70" t="str">
        <f t="shared" si="85"/>
        <v>Solihull &amp; Small Heath AC</v>
      </c>
      <c r="O89" s="70" t="str">
        <f t="shared" si="85"/>
        <v>Stratford on Avon AC</v>
      </c>
      <c r="P89" s="383" t="str">
        <f t="shared" si="85"/>
        <v>Team8</v>
      </c>
      <c r="S89" s="40">
        <v>49</v>
      </c>
      <c r="T89" s="41"/>
      <c r="U89" s="42" t="s">
        <v>81</v>
      </c>
      <c r="V89" s="41"/>
      <c r="W89" s="42"/>
      <c r="X89" s="42" t="s">
        <v>82</v>
      </c>
      <c r="Y89" s="41" t="s">
        <v>83</v>
      </c>
      <c r="Z89" s="1" t="s">
        <v>84</v>
      </c>
    </row>
    <row r="90" spans="2:31" x14ac:dyDescent="0.2">
      <c r="B90" s="222">
        <v>1</v>
      </c>
      <c r="C90" s="223" t="str">
        <f t="shared" ref="C90:C97" ca="1" si="86">IF(ISNA(V90),"",V90)</f>
        <v>Jonathan Dumelow</v>
      </c>
      <c r="D90" s="223" t="str">
        <f t="shared" ref="D90:D97" si="87">IF(ISNA(Y90),"",Y90)</f>
        <v>Burton AC</v>
      </c>
      <c r="E90" s="224">
        <v>22</v>
      </c>
      <c r="F90" s="225" t="s">
        <v>1882</v>
      </c>
      <c r="G90" s="49"/>
      <c r="H90" s="49"/>
      <c r="I90" s="55" t="str">
        <f t="shared" ref="I90:P97" si="88">IF($Z90=I$3,$T90,"")</f>
        <v/>
      </c>
      <c r="J90" s="56">
        <f t="shared" ca="1" si="88"/>
        <v>8</v>
      </c>
      <c r="K90" s="56" t="str">
        <f t="shared" si="88"/>
        <v/>
      </c>
      <c r="L90" s="56" t="str">
        <f t="shared" si="88"/>
        <v/>
      </c>
      <c r="M90" s="56" t="str">
        <f t="shared" si="88"/>
        <v/>
      </c>
      <c r="N90" s="56" t="str">
        <f t="shared" si="88"/>
        <v/>
      </c>
      <c r="O90" s="57" t="str">
        <f t="shared" si="88"/>
        <v/>
      </c>
      <c r="P90" s="144" t="str">
        <f t="shared" si="88"/>
        <v/>
      </c>
      <c r="Q90" s="2"/>
      <c r="R90" s="2"/>
      <c r="S90" s="42" t="str">
        <f ca="1">VLOOKUP(S89,INDIRECT($S$5),2,FALSE)</f>
        <v>High Jump</v>
      </c>
      <c r="T90" s="42">
        <f t="shared" ref="T90:T97" ca="1" si="89">IF(X90&gt;1,"Error",U90)</f>
        <v>8</v>
      </c>
      <c r="U90" s="42">
        <f t="shared" ref="U90:U97" ca="1" si="90">IF(AND(E90&lt;&gt;"",LEFT(F90,1)="d"),0,INDIRECT(AB90))</f>
        <v>8</v>
      </c>
      <c r="V90" s="41" t="str">
        <f t="shared" ref="V90:V97" ca="1" si="91">HLOOKUP(E90,INDIRECT($S$4),INDIRECT(AD90),FALSE)</f>
        <v>Jonathan Dumelow</v>
      </c>
      <c r="W90" s="42" t="str">
        <f t="shared" ref="W90:W97" si="92">CONCATENATE("=",AA90)</f>
        <v>=2</v>
      </c>
      <c r="X90" s="42">
        <f t="shared" ref="X90:X97" ca="1" si="93">COUNTIF(INDIRECT(AE90),W90)</f>
        <v>1</v>
      </c>
      <c r="Y90" s="35" t="str">
        <f t="shared" ref="Y90:Y97" si="94">VLOOKUP(E90,TeamID,2,FALSE)</f>
        <v>Burton AC</v>
      </c>
      <c r="Z90" s="1" t="str">
        <f t="shared" ref="Z90:Z97" si="95">IF(ISNA(Y90),"",Y90)</f>
        <v>Burton AC</v>
      </c>
      <c r="AA90" s="1">
        <f t="shared" ref="AA90:AA97" si="96">HLOOKUP(E90,$I$24:$X$25, 2, FALSE)</f>
        <v>2</v>
      </c>
      <c r="AB90" s="1" t="str">
        <f>IF(S92="A","Admin!B24","Admin!C24")</f>
        <v>Admin!C24</v>
      </c>
      <c r="AC90" s="79">
        <v>1</v>
      </c>
      <c r="AD90" s="2" t="str">
        <f t="shared" ref="AD90:AD97" si="97">"S" &amp; ROW(AB90)+AC90</f>
        <v>S91</v>
      </c>
      <c r="AE90" s="2" t="str">
        <f t="shared" ref="AE90:AE97" si="98">"AA$"&amp;ROW(AD90)+AC90-1&amp;":AA$"&amp;ROW(AD90)+AC90+6</f>
        <v>AA$90:AA$97</v>
      </c>
    </row>
    <row r="91" spans="2:31" x14ac:dyDescent="0.2">
      <c r="B91" s="34">
        <v>2</v>
      </c>
      <c r="C91" s="67" t="str">
        <f t="shared" ca="1" si="86"/>
        <v>Andrew Reeves</v>
      </c>
      <c r="D91" s="67" t="str">
        <f t="shared" si="87"/>
        <v>Stratford on Avon AC</v>
      </c>
      <c r="E91" s="36">
        <v>7</v>
      </c>
      <c r="F91" s="53" t="s">
        <v>1882</v>
      </c>
      <c r="G91" s="49"/>
      <c r="H91" s="49"/>
      <c r="I91" s="58" t="str">
        <f t="shared" si="88"/>
        <v/>
      </c>
      <c r="J91" s="59" t="str">
        <f t="shared" si="88"/>
        <v/>
      </c>
      <c r="K91" s="59" t="str">
        <f t="shared" si="88"/>
        <v/>
      </c>
      <c r="L91" s="59" t="str">
        <f t="shared" si="88"/>
        <v/>
      </c>
      <c r="M91" s="59" t="str">
        <f t="shared" si="88"/>
        <v/>
      </c>
      <c r="N91" s="59" t="str">
        <f t="shared" si="88"/>
        <v/>
      </c>
      <c r="O91" s="60">
        <f t="shared" ca="1" si="88"/>
        <v>6</v>
      </c>
      <c r="P91" s="149" t="str">
        <f t="shared" si="88"/>
        <v/>
      </c>
      <c r="Q91" s="2"/>
      <c r="R91" s="2"/>
      <c r="S91" s="42">
        <f>S89-$S$7</f>
        <v>17</v>
      </c>
      <c r="T91" s="42">
        <f t="shared" ca="1" si="89"/>
        <v>6</v>
      </c>
      <c r="U91" s="42">
        <f t="shared" ca="1" si="90"/>
        <v>6</v>
      </c>
      <c r="V91" s="41" t="str">
        <f t="shared" ca="1" si="91"/>
        <v>Andrew Reeves</v>
      </c>
      <c r="W91" s="42" t="str">
        <f t="shared" si="92"/>
        <v>=7</v>
      </c>
      <c r="X91" s="42">
        <f t="shared" ca="1" si="93"/>
        <v>1</v>
      </c>
      <c r="Y91" s="35" t="str">
        <f t="shared" si="94"/>
        <v>Stratford on Avon AC</v>
      </c>
      <c r="Z91" s="1" t="str">
        <f t="shared" si="95"/>
        <v>Stratford on Avon AC</v>
      </c>
      <c r="AA91" s="1">
        <f t="shared" si="96"/>
        <v>7</v>
      </c>
      <c r="AB91" s="1" t="str">
        <f>IF(S92="A","Admin!B25","Admin!C25")</f>
        <v>Admin!C25</v>
      </c>
      <c r="AC91" s="79">
        <f t="shared" ref="AC91:AC97" si="99">AC90-1</f>
        <v>0</v>
      </c>
      <c r="AD91" s="2" t="str">
        <f t="shared" si="97"/>
        <v>S91</v>
      </c>
      <c r="AE91" s="2" t="str">
        <f t="shared" si="98"/>
        <v>AA$90:AA$97</v>
      </c>
    </row>
    <row r="92" spans="2:31" x14ac:dyDescent="0.2">
      <c r="B92" s="34">
        <v>3</v>
      </c>
      <c r="C92" s="67" t="str">
        <f t="shared" ca="1" si="86"/>
        <v>Andrew Freeman</v>
      </c>
      <c r="D92" s="67" t="str">
        <f t="shared" si="87"/>
        <v>Bromsgrove &amp; Redditch AC</v>
      </c>
      <c r="E92" s="36">
        <v>11</v>
      </c>
      <c r="F92" s="53" t="s">
        <v>1884</v>
      </c>
      <c r="G92" s="49"/>
      <c r="H92" s="49"/>
      <c r="I92" s="58">
        <f t="shared" ca="1" si="88"/>
        <v>5</v>
      </c>
      <c r="J92" s="59" t="str">
        <f t="shared" si="88"/>
        <v/>
      </c>
      <c r="K92" s="59" t="str">
        <f t="shared" si="88"/>
        <v/>
      </c>
      <c r="L92" s="59" t="str">
        <f t="shared" si="88"/>
        <v/>
      </c>
      <c r="M92" s="59" t="str">
        <f t="shared" si="88"/>
        <v/>
      </c>
      <c r="N92" s="59" t="str">
        <f t="shared" si="88"/>
        <v/>
      </c>
      <c r="O92" s="60" t="str">
        <f t="shared" si="88"/>
        <v/>
      </c>
      <c r="P92" s="149" t="str">
        <f t="shared" si="88"/>
        <v/>
      </c>
      <c r="Q92" s="2"/>
      <c r="R92" s="2"/>
      <c r="S92" s="81" t="s">
        <v>45</v>
      </c>
      <c r="T92" s="42">
        <f t="shared" ca="1" si="89"/>
        <v>5</v>
      </c>
      <c r="U92" s="42">
        <f t="shared" ca="1" si="90"/>
        <v>5</v>
      </c>
      <c r="V92" s="41" t="str">
        <f t="shared" ca="1" si="91"/>
        <v>Andrew Freeman</v>
      </c>
      <c r="W92" s="42" t="str">
        <f t="shared" si="92"/>
        <v>=1</v>
      </c>
      <c r="X92" s="42">
        <f t="shared" ca="1" si="93"/>
        <v>1</v>
      </c>
      <c r="Y92" s="35" t="str">
        <f t="shared" si="94"/>
        <v>Bromsgrove &amp; Redditch AC</v>
      </c>
      <c r="Z92" s="1" t="str">
        <f t="shared" si="95"/>
        <v>Bromsgrove &amp; Redditch AC</v>
      </c>
      <c r="AA92" s="1">
        <f t="shared" si="96"/>
        <v>1</v>
      </c>
      <c r="AB92" s="1" t="str">
        <f>IF(S92="A","Admin!B26","Admin!C26")</f>
        <v>Admin!C26</v>
      </c>
      <c r="AC92" s="79">
        <f t="shared" si="99"/>
        <v>-1</v>
      </c>
      <c r="AD92" s="2" t="str">
        <f t="shared" si="97"/>
        <v>S91</v>
      </c>
      <c r="AE92" s="2" t="str">
        <f t="shared" si="98"/>
        <v>AA$90:AA$97</v>
      </c>
    </row>
    <row r="93" spans="2:31" x14ac:dyDescent="0.2">
      <c r="B93" s="34">
        <v>4</v>
      </c>
      <c r="C93" s="67" t="str">
        <f t="shared" ca="1" si="86"/>
        <v/>
      </c>
      <c r="D93" s="67" t="str">
        <f t="shared" si="87"/>
        <v/>
      </c>
      <c r="E93" s="36"/>
      <c r="F93" s="53" t="s">
        <v>98</v>
      </c>
      <c r="G93" s="49"/>
      <c r="H93" s="49"/>
      <c r="I93" s="58" t="str">
        <f t="shared" si="88"/>
        <v/>
      </c>
      <c r="J93" s="59" t="str">
        <f t="shared" si="88"/>
        <v/>
      </c>
      <c r="K93" s="59" t="str">
        <f t="shared" si="88"/>
        <v/>
      </c>
      <c r="L93" s="59" t="str">
        <f t="shared" si="88"/>
        <v/>
      </c>
      <c r="M93" s="59" t="str">
        <f t="shared" si="88"/>
        <v/>
      </c>
      <c r="N93" s="59" t="str">
        <f t="shared" si="88"/>
        <v/>
      </c>
      <c r="O93" s="60" t="str">
        <f t="shared" si="88"/>
        <v/>
      </c>
      <c r="P93" s="149" t="str">
        <f t="shared" si="88"/>
        <v/>
      </c>
      <c r="Q93" s="2"/>
      <c r="R93" s="2"/>
      <c r="S93" s="80" t="s">
        <v>85</v>
      </c>
      <c r="T93" s="42" t="str">
        <f t="shared" ca="1" si="89"/>
        <v>Error</v>
      </c>
      <c r="U93" s="42">
        <f t="shared" ca="1" si="90"/>
        <v>4</v>
      </c>
      <c r="V93" s="41" t="e">
        <f t="shared" ca="1" si="91"/>
        <v>#N/A</v>
      </c>
      <c r="W93" s="42" t="e">
        <f t="shared" si="92"/>
        <v>#N/A</v>
      </c>
      <c r="X93" s="42">
        <f t="shared" ca="1" si="93"/>
        <v>5</v>
      </c>
      <c r="Y93" s="35" t="e">
        <f t="shared" si="94"/>
        <v>#N/A</v>
      </c>
      <c r="Z93" s="1" t="str">
        <f t="shared" si="95"/>
        <v/>
      </c>
      <c r="AA93" s="1" t="e">
        <f t="shared" si="96"/>
        <v>#N/A</v>
      </c>
      <c r="AB93" s="1" t="str">
        <f>IF(S92="A","Admin!B27","Admin!C27")</f>
        <v>Admin!C27</v>
      </c>
      <c r="AC93" s="79">
        <f t="shared" si="99"/>
        <v>-2</v>
      </c>
      <c r="AD93" s="2" t="str">
        <f t="shared" si="97"/>
        <v>S91</v>
      </c>
      <c r="AE93" s="2" t="str">
        <f t="shared" si="98"/>
        <v>AA$90:AA$97</v>
      </c>
    </row>
    <row r="94" spans="2:31" x14ac:dyDescent="0.2">
      <c r="B94" s="34">
        <v>5</v>
      </c>
      <c r="C94" s="67" t="str">
        <f t="shared" ca="1" si="86"/>
        <v/>
      </c>
      <c r="D94" s="67" t="str">
        <f t="shared" si="87"/>
        <v/>
      </c>
      <c r="E94" s="36"/>
      <c r="F94" s="53" t="s">
        <v>98</v>
      </c>
      <c r="G94" s="49"/>
      <c r="H94" s="49"/>
      <c r="I94" s="58" t="str">
        <f t="shared" si="88"/>
        <v/>
      </c>
      <c r="J94" s="59" t="str">
        <f t="shared" si="88"/>
        <v/>
      </c>
      <c r="K94" s="59" t="str">
        <f t="shared" si="88"/>
        <v/>
      </c>
      <c r="L94" s="59" t="str">
        <f t="shared" si="88"/>
        <v/>
      </c>
      <c r="M94" s="59" t="str">
        <f t="shared" si="88"/>
        <v/>
      </c>
      <c r="N94" s="59" t="str">
        <f t="shared" si="88"/>
        <v/>
      </c>
      <c r="O94" s="60" t="str">
        <f t="shared" si="88"/>
        <v/>
      </c>
      <c r="P94" s="149" t="str">
        <f t="shared" si="88"/>
        <v/>
      </c>
      <c r="Q94" s="2"/>
      <c r="R94" s="2"/>
      <c r="S94" s="42"/>
      <c r="T94" s="42" t="str">
        <f t="shared" ca="1" si="89"/>
        <v>Error</v>
      </c>
      <c r="U94" s="42">
        <f t="shared" ca="1" si="90"/>
        <v>3</v>
      </c>
      <c r="V94" s="41" t="e">
        <f t="shared" ca="1" si="91"/>
        <v>#N/A</v>
      </c>
      <c r="W94" s="42" t="e">
        <f t="shared" si="92"/>
        <v>#N/A</v>
      </c>
      <c r="X94" s="42">
        <f t="shared" ca="1" si="93"/>
        <v>5</v>
      </c>
      <c r="Y94" s="35" t="e">
        <f t="shared" si="94"/>
        <v>#N/A</v>
      </c>
      <c r="Z94" s="1" t="str">
        <f t="shared" si="95"/>
        <v/>
      </c>
      <c r="AA94" s="1" t="e">
        <f t="shared" si="96"/>
        <v>#N/A</v>
      </c>
      <c r="AB94" s="1" t="str">
        <f>IF(S92="A","Admin!B28","Admin!C28")</f>
        <v>Admin!C28</v>
      </c>
      <c r="AC94" s="79">
        <f t="shared" si="99"/>
        <v>-3</v>
      </c>
      <c r="AD94" s="2" t="str">
        <f t="shared" si="97"/>
        <v>S91</v>
      </c>
      <c r="AE94" s="2" t="str">
        <f t="shared" si="98"/>
        <v>AA$90:AA$97</v>
      </c>
    </row>
    <row r="95" spans="2:31" x14ac:dyDescent="0.2">
      <c r="B95" s="34">
        <v>6</v>
      </c>
      <c r="C95" s="67" t="str">
        <f t="shared" ca="1" si="86"/>
        <v/>
      </c>
      <c r="D95" s="67" t="str">
        <f t="shared" si="87"/>
        <v/>
      </c>
      <c r="E95" s="36"/>
      <c r="F95" s="53" t="s">
        <v>98</v>
      </c>
      <c r="G95" s="49"/>
      <c r="H95" s="49"/>
      <c r="I95" s="58" t="str">
        <f t="shared" si="88"/>
        <v/>
      </c>
      <c r="J95" s="59" t="str">
        <f t="shared" si="88"/>
        <v/>
      </c>
      <c r="K95" s="59" t="str">
        <f t="shared" si="88"/>
        <v/>
      </c>
      <c r="L95" s="59" t="str">
        <f t="shared" si="88"/>
        <v/>
      </c>
      <c r="M95" s="59" t="str">
        <f t="shared" si="88"/>
        <v/>
      </c>
      <c r="N95" s="59" t="str">
        <f t="shared" si="88"/>
        <v/>
      </c>
      <c r="O95" s="60" t="str">
        <f t="shared" si="88"/>
        <v/>
      </c>
      <c r="P95" s="149" t="str">
        <f t="shared" si="88"/>
        <v/>
      </c>
      <c r="Q95" s="2"/>
      <c r="R95" s="2"/>
      <c r="S95" s="42"/>
      <c r="T95" s="42" t="str">
        <f t="shared" ca="1" si="89"/>
        <v>Error</v>
      </c>
      <c r="U95" s="42">
        <f t="shared" ca="1" si="90"/>
        <v>2</v>
      </c>
      <c r="V95" s="41" t="e">
        <f t="shared" ca="1" si="91"/>
        <v>#N/A</v>
      </c>
      <c r="W95" s="42" t="e">
        <f t="shared" si="92"/>
        <v>#N/A</v>
      </c>
      <c r="X95" s="42">
        <f t="shared" ca="1" si="93"/>
        <v>5</v>
      </c>
      <c r="Y95" s="35" t="e">
        <f t="shared" si="94"/>
        <v>#N/A</v>
      </c>
      <c r="Z95" s="1" t="str">
        <f t="shared" si="95"/>
        <v/>
      </c>
      <c r="AA95" s="1" t="e">
        <f t="shared" si="96"/>
        <v>#N/A</v>
      </c>
      <c r="AB95" s="1" t="str">
        <f>IF(S92="A","Admin!B29","Admin!C29")</f>
        <v>Admin!C29</v>
      </c>
      <c r="AC95" s="79">
        <f t="shared" si="99"/>
        <v>-4</v>
      </c>
      <c r="AD95" s="2" t="str">
        <f t="shared" si="97"/>
        <v>S91</v>
      </c>
      <c r="AE95" s="2" t="str">
        <f t="shared" si="98"/>
        <v>AA$90:AA$97</v>
      </c>
    </row>
    <row r="96" spans="2:31" x14ac:dyDescent="0.2">
      <c r="B96" s="37">
        <v>7</v>
      </c>
      <c r="C96" s="68" t="str">
        <f t="shared" ca="1" si="86"/>
        <v/>
      </c>
      <c r="D96" s="68" t="str">
        <f t="shared" si="87"/>
        <v/>
      </c>
      <c r="E96" s="38"/>
      <c r="F96" s="54" t="s">
        <v>98</v>
      </c>
      <c r="G96" s="49"/>
      <c r="H96" s="49"/>
      <c r="I96" s="61" t="str">
        <f t="shared" si="88"/>
        <v/>
      </c>
      <c r="J96" s="62" t="str">
        <f t="shared" si="88"/>
        <v/>
      </c>
      <c r="K96" s="62" t="str">
        <f t="shared" si="88"/>
        <v/>
      </c>
      <c r="L96" s="62" t="str">
        <f t="shared" si="88"/>
        <v/>
      </c>
      <c r="M96" s="62" t="str">
        <f t="shared" si="88"/>
        <v/>
      </c>
      <c r="N96" s="62" t="str">
        <f t="shared" si="88"/>
        <v/>
      </c>
      <c r="O96" s="63" t="str">
        <f t="shared" si="88"/>
        <v/>
      </c>
      <c r="P96" s="149" t="str">
        <f t="shared" si="88"/>
        <v/>
      </c>
      <c r="Q96" s="2"/>
      <c r="R96" s="2"/>
      <c r="S96" s="42"/>
      <c r="T96" s="42" t="str">
        <f t="shared" ca="1" si="89"/>
        <v>Error</v>
      </c>
      <c r="U96" s="42">
        <f t="shared" ca="1" si="90"/>
        <v>1</v>
      </c>
      <c r="V96" s="41" t="e">
        <f t="shared" ca="1" si="91"/>
        <v>#N/A</v>
      </c>
      <c r="W96" s="42" t="e">
        <f t="shared" si="92"/>
        <v>#N/A</v>
      </c>
      <c r="X96" s="42">
        <f t="shared" ca="1" si="93"/>
        <v>5</v>
      </c>
      <c r="Y96" s="35" t="e">
        <f t="shared" si="94"/>
        <v>#N/A</v>
      </c>
      <c r="Z96" s="1" t="str">
        <f t="shared" si="95"/>
        <v/>
      </c>
      <c r="AA96" s="1" t="e">
        <f t="shared" si="96"/>
        <v>#N/A</v>
      </c>
      <c r="AB96" s="1" t="str">
        <f>IF(S92="A","Admin!B30","Admin!C30")</f>
        <v>Admin!C30</v>
      </c>
      <c r="AC96" s="79">
        <f t="shared" si="99"/>
        <v>-5</v>
      </c>
      <c r="AD96" s="2" t="str">
        <f t="shared" si="97"/>
        <v>S91</v>
      </c>
      <c r="AE96" s="2" t="str">
        <f t="shared" si="98"/>
        <v>AA$90:AA$97</v>
      </c>
    </row>
    <row r="97" spans="2:31" hidden="1" x14ac:dyDescent="0.2">
      <c r="B97" s="378">
        <v>8</v>
      </c>
      <c r="C97" s="379" t="str">
        <f t="shared" ca="1" si="86"/>
        <v/>
      </c>
      <c r="D97" s="379" t="str">
        <f t="shared" si="87"/>
        <v/>
      </c>
      <c r="E97" s="380"/>
      <c r="F97" s="381" t="s">
        <v>98</v>
      </c>
      <c r="G97" s="49"/>
      <c r="H97" s="49"/>
      <c r="I97" s="374" t="str">
        <f t="shared" si="88"/>
        <v/>
      </c>
      <c r="J97" s="382" t="str">
        <f t="shared" si="88"/>
        <v/>
      </c>
      <c r="K97" s="382" t="str">
        <f t="shared" si="88"/>
        <v/>
      </c>
      <c r="L97" s="382" t="str">
        <f t="shared" si="88"/>
        <v/>
      </c>
      <c r="M97" s="382" t="str">
        <f t="shared" si="88"/>
        <v/>
      </c>
      <c r="N97" s="382" t="str">
        <f t="shared" si="88"/>
        <v/>
      </c>
      <c r="O97" s="382" t="str">
        <f t="shared" si="88"/>
        <v/>
      </c>
      <c r="P97" s="63" t="str">
        <f t="shared" si="88"/>
        <v/>
      </c>
      <c r="Q97" s="2"/>
      <c r="R97" s="2"/>
      <c r="S97" s="42"/>
      <c r="T97" s="42" t="str">
        <f t="shared" ca="1" si="89"/>
        <v>Error</v>
      </c>
      <c r="U97" s="42">
        <f t="shared" ca="1" si="90"/>
        <v>0</v>
      </c>
      <c r="V97" s="41" t="e">
        <f t="shared" ca="1" si="91"/>
        <v>#N/A</v>
      </c>
      <c r="W97" s="42" t="e">
        <f t="shared" si="92"/>
        <v>#N/A</v>
      </c>
      <c r="X97" s="42">
        <f t="shared" ca="1" si="93"/>
        <v>5</v>
      </c>
      <c r="Y97" s="35" t="e">
        <f t="shared" si="94"/>
        <v>#N/A</v>
      </c>
      <c r="Z97" s="1" t="str">
        <f t="shared" si="95"/>
        <v/>
      </c>
      <c r="AA97" s="1" t="e">
        <f t="shared" si="96"/>
        <v>#N/A</v>
      </c>
      <c r="AB97" s="1" t="str">
        <f>IF(S92="A","Admin!B31","Admin!C31")</f>
        <v>Admin!C31</v>
      </c>
      <c r="AC97" s="79">
        <f t="shared" si="99"/>
        <v>-6</v>
      </c>
      <c r="AD97" s="2" t="str">
        <f t="shared" si="97"/>
        <v>S91</v>
      </c>
      <c r="AE97" s="2" t="str">
        <f t="shared" si="98"/>
        <v>AA$90:AA$97</v>
      </c>
    </row>
    <row r="100" spans="2:31" s="2" customFormat="1" x14ac:dyDescent="0.2">
      <c r="B100" s="32" t="str">
        <f ca="1">S102 &amp; " " &amp; S104 &amp; " string  (" &amp; S$3 &amp;")"</f>
        <v>Pole Vault A string  (Men)</v>
      </c>
      <c r="D100" s="87" t="s">
        <v>94</v>
      </c>
      <c r="E100" s="390"/>
      <c r="F100" s="29" t="s">
        <v>72</v>
      </c>
      <c r="H100" s="47"/>
      <c r="I100" s="29"/>
    </row>
    <row r="101" spans="2:31" x14ac:dyDescent="0.2">
      <c r="B101" s="75" t="s">
        <v>26</v>
      </c>
      <c r="C101" s="76" t="s">
        <v>23</v>
      </c>
      <c r="D101" s="76" t="s">
        <v>70</v>
      </c>
      <c r="E101" s="77" t="s">
        <v>24</v>
      </c>
      <c r="F101" s="78" t="s">
        <v>27</v>
      </c>
      <c r="G101" s="48"/>
      <c r="H101" s="48"/>
      <c r="I101" s="70" t="str">
        <f t="shared" ref="I101:P101" si="100">I$3</f>
        <v>Bromsgrove &amp; Redditch AC</v>
      </c>
      <c r="J101" s="70" t="str">
        <f t="shared" si="100"/>
        <v>Burton AC</v>
      </c>
      <c r="K101" s="70" t="str">
        <f t="shared" si="100"/>
        <v>Kidderminster &amp; Stourport AC</v>
      </c>
      <c r="L101" s="70" t="str">
        <f t="shared" si="100"/>
        <v>Newport Harriers</v>
      </c>
      <c r="M101" s="70" t="str">
        <f t="shared" si="100"/>
        <v>Royal Sutton Coldfield</v>
      </c>
      <c r="N101" s="70" t="str">
        <f t="shared" si="100"/>
        <v>Solihull &amp; Small Heath AC</v>
      </c>
      <c r="O101" s="70" t="str">
        <f t="shared" si="100"/>
        <v>Stratford on Avon AC</v>
      </c>
      <c r="P101" s="383" t="str">
        <f t="shared" si="100"/>
        <v>Team8</v>
      </c>
      <c r="S101" s="40">
        <v>50</v>
      </c>
      <c r="T101" s="41"/>
      <c r="U101" s="42" t="s">
        <v>81</v>
      </c>
      <c r="V101" s="41"/>
      <c r="W101" s="42"/>
      <c r="X101" s="42" t="s">
        <v>82</v>
      </c>
      <c r="Y101" s="41" t="s">
        <v>83</v>
      </c>
      <c r="Z101" s="1" t="s">
        <v>84</v>
      </c>
    </row>
    <row r="102" spans="2:31" x14ac:dyDescent="0.2">
      <c r="B102" s="222">
        <v>1</v>
      </c>
      <c r="C102" s="223" t="str">
        <f t="shared" ref="C102:C109" ca="1" si="101">IF(ISNA(V102),"",V102)</f>
        <v>Thomas Benfield</v>
      </c>
      <c r="D102" s="223" t="str">
        <f t="shared" ref="D102:D109" si="102">IF(ISNA(Y102),"",Y102)</f>
        <v>Burton AC</v>
      </c>
      <c r="E102" s="224">
        <v>2</v>
      </c>
      <c r="F102" s="225" t="s">
        <v>1871</v>
      </c>
      <c r="G102" s="49"/>
      <c r="H102" s="49"/>
      <c r="I102" s="55" t="str">
        <f t="shared" ref="I102:P109" si="103">IF($Z102=I$3,$T102,"")</f>
        <v/>
      </c>
      <c r="J102" s="56">
        <f t="shared" ca="1" si="103"/>
        <v>10</v>
      </c>
      <c r="K102" s="56" t="str">
        <f t="shared" si="103"/>
        <v/>
      </c>
      <c r="L102" s="56" t="str">
        <f t="shared" si="103"/>
        <v/>
      </c>
      <c r="M102" s="56" t="str">
        <f t="shared" si="103"/>
        <v/>
      </c>
      <c r="N102" s="56" t="str">
        <f t="shared" si="103"/>
        <v/>
      </c>
      <c r="O102" s="57" t="str">
        <f t="shared" si="103"/>
        <v/>
      </c>
      <c r="P102" s="144" t="str">
        <f t="shared" si="103"/>
        <v/>
      </c>
      <c r="Q102" s="2"/>
      <c r="R102" s="2"/>
      <c r="S102" s="42" t="str">
        <f ca="1">VLOOKUP(S101,INDIRECT($S$5),2,FALSE)</f>
        <v>Pole Vault</v>
      </c>
      <c r="T102" s="42">
        <f t="shared" ref="T102:T109" ca="1" si="104">IF(X102&gt;1,"Error",U102)</f>
        <v>10</v>
      </c>
      <c r="U102" s="42">
        <f t="shared" ref="U102:U109" ca="1" si="105">IF(AND(E102&lt;&gt;"",LEFT(F102,1)="d"),0,INDIRECT(AB102))</f>
        <v>10</v>
      </c>
      <c r="V102" s="41" t="str">
        <f t="shared" ref="V102:V109" ca="1" si="106">HLOOKUP(E102,INDIRECT($S$4),INDIRECT(AD102),FALSE)</f>
        <v>Thomas Benfield</v>
      </c>
      <c r="W102" s="42" t="str">
        <f t="shared" ref="W102:W109" si="107">CONCATENATE("=",AA102)</f>
        <v>=2</v>
      </c>
      <c r="X102" s="42">
        <f t="shared" ref="X102:X109" ca="1" si="108">COUNTIF(INDIRECT(AE102),W102)</f>
        <v>1</v>
      </c>
      <c r="Y102" s="35" t="str">
        <f t="shared" ref="Y102:Y109" si="109">VLOOKUP(E102,TeamID,2,FALSE)</f>
        <v>Burton AC</v>
      </c>
      <c r="Z102" s="1" t="str">
        <f t="shared" ref="Z102:Z109" si="110">IF(ISNA(Y102),"",Y102)</f>
        <v>Burton AC</v>
      </c>
      <c r="AA102" s="1">
        <f t="shared" ref="AA102:AA109" si="111">HLOOKUP(E102,$I$24:$X$25, 2, FALSE)</f>
        <v>2</v>
      </c>
      <c r="AB102" s="1" t="str">
        <f>IF(S104="A","Admin!B24","Admin!C24")</f>
        <v>Admin!B24</v>
      </c>
      <c r="AC102" s="79">
        <v>1</v>
      </c>
      <c r="AD102" s="2" t="str">
        <f t="shared" ref="AD102:AD109" si="112">"S" &amp; ROW(AB102)+AC102</f>
        <v>S103</v>
      </c>
      <c r="AE102" s="2" t="str">
        <f t="shared" ref="AE102:AE109" si="113">"AA$"&amp;ROW(AD102)+AC102-1&amp;":AA$"&amp;ROW(AD102)+AC102+6</f>
        <v>AA$102:AA$109</v>
      </c>
    </row>
    <row r="103" spans="2:31" x14ac:dyDescent="0.2">
      <c r="B103" s="34">
        <v>2</v>
      </c>
      <c r="C103" s="67" t="str">
        <f t="shared" ca="1" si="101"/>
        <v>Martin Davies</v>
      </c>
      <c r="D103" s="67" t="str">
        <f t="shared" si="102"/>
        <v>Newport Harriers</v>
      </c>
      <c r="E103" s="36">
        <v>44</v>
      </c>
      <c r="F103" s="53" t="s">
        <v>1870</v>
      </c>
      <c r="G103" s="49"/>
      <c r="H103" s="49"/>
      <c r="I103" s="58" t="str">
        <f t="shared" si="103"/>
        <v/>
      </c>
      <c r="J103" s="59" t="str">
        <f t="shared" si="103"/>
        <v/>
      </c>
      <c r="K103" s="59" t="str">
        <f t="shared" si="103"/>
        <v/>
      </c>
      <c r="L103" s="59">
        <f t="shared" ca="1" si="103"/>
        <v>8</v>
      </c>
      <c r="M103" s="59" t="str">
        <f t="shared" si="103"/>
        <v/>
      </c>
      <c r="N103" s="59" t="str">
        <f t="shared" si="103"/>
        <v/>
      </c>
      <c r="O103" s="60" t="str">
        <f t="shared" si="103"/>
        <v/>
      </c>
      <c r="P103" s="149" t="str">
        <f t="shared" si="103"/>
        <v/>
      </c>
      <c r="Q103" s="2"/>
      <c r="R103" s="2"/>
      <c r="S103" s="42">
        <f>S101-$S$7</f>
        <v>18</v>
      </c>
      <c r="T103" s="42">
        <f t="shared" ca="1" si="104"/>
        <v>8</v>
      </c>
      <c r="U103" s="42">
        <f t="shared" ca="1" si="105"/>
        <v>8</v>
      </c>
      <c r="V103" s="41" t="str">
        <f t="shared" ca="1" si="106"/>
        <v>Martin Davies</v>
      </c>
      <c r="W103" s="42" t="str">
        <f t="shared" si="107"/>
        <v>=4</v>
      </c>
      <c r="X103" s="42">
        <f t="shared" ca="1" si="108"/>
        <v>1</v>
      </c>
      <c r="Y103" s="35" t="str">
        <f t="shared" si="109"/>
        <v>Newport Harriers</v>
      </c>
      <c r="Z103" s="1" t="str">
        <f t="shared" si="110"/>
        <v>Newport Harriers</v>
      </c>
      <c r="AA103" s="1">
        <f t="shared" si="111"/>
        <v>4</v>
      </c>
      <c r="AB103" s="1" t="str">
        <f>IF(S104="A","Admin!B25","Admin!C25")</f>
        <v>Admin!B25</v>
      </c>
      <c r="AC103" s="79">
        <f t="shared" ref="AC103:AC109" si="114">AC102-1</f>
        <v>0</v>
      </c>
      <c r="AD103" s="2" t="str">
        <f t="shared" si="112"/>
        <v>S103</v>
      </c>
      <c r="AE103" s="2" t="str">
        <f t="shared" si="113"/>
        <v>AA$102:AA$109</v>
      </c>
    </row>
    <row r="104" spans="2:31" x14ac:dyDescent="0.2">
      <c r="B104" s="34">
        <v>3</v>
      </c>
      <c r="C104" s="67" t="str">
        <f t="shared" ca="1" si="101"/>
        <v>Ed Ingram</v>
      </c>
      <c r="D104" s="67" t="str">
        <f t="shared" si="102"/>
        <v>Kidderminster &amp; Stourport AC</v>
      </c>
      <c r="E104" s="36">
        <v>3</v>
      </c>
      <c r="F104" s="53" t="s">
        <v>1872</v>
      </c>
      <c r="G104" s="49"/>
      <c r="H104" s="49"/>
      <c r="I104" s="58" t="str">
        <f t="shared" si="103"/>
        <v/>
      </c>
      <c r="J104" s="59" t="str">
        <f t="shared" si="103"/>
        <v/>
      </c>
      <c r="K104" s="59">
        <f t="shared" ca="1" si="103"/>
        <v>7</v>
      </c>
      <c r="L104" s="59" t="str">
        <f t="shared" si="103"/>
        <v/>
      </c>
      <c r="M104" s="59" t="str">
        <f t="shared" si="103"/>
        <v/>
      </c>
      <c r="N104" s="59" t="str">
        <f t="shared" si="103"/>
        <v/>
      </c>
      <c r="O104" s="60" t="str">
        <f t="shared" si="103"/>
        <v/>
      </c>
      <c r="P104" s="149" t="str">
        <f t="shared" si="103"/>
        <v/>
      </c>
      <c r="Q104" s="2"/>
      <c r="R104" s="2"/>
      <c r="S104" s="81" t="s">
        <v>44</v>
      </c>
      <c r="T104" s="42">
        <f t="shared" ca="1" si="104"/>
        <v>7</v>
      </c>
      <c r="U104" s="42">
        <f t="shared" ca="1" si="105"/>
        <v>7</v>
      </c>
      <c r="V104" s="41" t="str">
        <f t="shared" ca="1" si="106"/>
        <v>Ed Ingram</v>
      </c>
      <c r="W104" s="42" t="str">
        <f t="shared" si="107"/>
        <v>=3</v>
      </c>
      <c r="X104" s="42">
        <f t="shared" ca="1" si="108"/>
        <v>1</v>
      </c>
      <c r="Y104" s="35" t="str">
        <f t="shared" si="109"/>
        <v>Kidderminster &amp; Stourport AC</v>
      </c>
      <c r="Z104" s="1" t="str">
        <f t="shared" si="110"/>
        <v>Kidderminster &amp; Stourport AC</v>
      </c>
      <c r="AA104" s="1">
        <f t="shared" si="111"/>
        <v>3</v>
      </c>
      <c r="AB104" s="1" t="str">
        <f>IF(S104="A","Admin!B26","Admin!C26")</f>
        <v>Admin!B26</v>
      </c>
      <c r="AC104" s="79">
        <f t="shared" si="114"/>
        <v>-1</v>
      </c>
      <c r="AD104" s="2" t="str">
        <f t="shared" si="112"/>
        <v>S103</v>
      </c>
      <c r="AE104" s="2" t="str">
        <f t="shared" si="113"/>
        <v>AA$102:AA$109</v>
      </c>
    </row>
    <row r="105" spans="2:31" x14ac:dyDescent="0.2">
      <c r="B105" s="34">
        <v>4</v>
      </c>
      <c r="C105" s="67" t="str">
        <f t="shared" ca="1" si="101"/>
        <v>Martin Aspley-Davis</v>
      </c>
      <c r="D105" s="67" t="str">
        <f t="shared" si="102"/>
        <v>Bromsgrove &amp; Redditch AC</v>
      </c>
      <c r="E105" s="36">
        <v>1</v>
      </c>
      <c r="F105" s="53" t="s">
        <v>1874</v>
      </c>
      <c r="G105" s="49"/>
      <c r="H105" s="49"/>
      <c r="I105" s="58">
        <f t="shared" ca="1" si="103"/>
        <v>6</v>
      </c>
      <c r="J105" s="59" t="str">
        <f t="shared" si="103"/>
        <v/>
      </c>
      <c r="K105" s="59" t="str">
        <f t="shared" si="103"/>
        <v/>
      </c>
      <c r="L105" s="59" t="str">
        <f t="shared" si="103"/>
        <v/>
      </c>
      <c r="M105" s="59" t="str">
        <f t="shared" si="103"/>
        <v/>
      </c>
      <c r="N105" s="59" t="str">
        <f t="shared" si="103"/>
        <v/>
      </c>
      <c r="O105" s="60" t="str">
        <f t="shared" si="103"/>
        <v/>
      </c>
      <c r="P105" s="149" t="str">
        <f t="shared" si="103"/>
        <v/>
      </c>
      <c r="Q105" s="2"/>
      <c r="R105" s="2"/>
      <c r="S105" s="80" t="s">
        <v>85</v>
      </c>
      <c r="T105" s="42">
        <f t="shared" ca="1" si="104"/>
        <v>6</v>
      </c>
      <c r="U105" s="42">
        <f t="shared" ca="1" si="105"/>
        <v>6</v>
      </c>
      <c r="V105" s="41" t="str">
        <f t="shared" ca="1" si="106"/>
        <v>Martin Aspley-Davis</v>
      </c>
      <c r="W105" s="42" t="str">
        <f t="shared" si="107"/>
        <v>=1</v>
      </c>
      <c r="X105" s="42">
        <f t="shared" ca="1" si="108"/>
        <v>1</v>
      </c>
      <c r="Y105" s="35" t="str">
        <f t="shared" si="109"/>
        <v>Bromsgrove &amp; Redditch AC</v>
      </c>
      <c r="Z105" s="1" t="str">
        <f t="shared" si="110"/>
        <v>Bromsgrove &amp; Redditch AC</v>
      </c>
      <c r="AA105" s="1">
        <f t="shared" si="111"/>
        <v>1</v>
      </c>
      <c r="AB105" s="1" t="str">
        <f>IF(S104="A","Admin!B27","Admin!C27")</f>
        <v>Admin!B27</v>
      </c>
      <c r="AC105" s="79">
        <f t="shared" si="114"/>
        <v>-2</v>
      </c>
      <c r="AD105" s="2" t="str">
        <f t="shared" si="112"/>
        <v>S103</v>
      </c>
      <c r="AE105" s="2" t="str">
        <f t="shared" si="113"/>
        <v>AA$102:AA$109</v>
      </c>
    </row>
    <row r="106" spans="2:31" x14ac:dyDescent="0.2">
      <c r="B106" s="34">
        <v>5</v>
      </c>
      <c r="C106" s="67" t="str">
        <f t="shared" ca="1" si="101"/>
        <v/>
      </c>
      <c r="D106" s="67" t="str">
        <f t="shared" si="102"/>
        <v/>
      </c>
      <c r="E106" s="36"/>
      <c r="F106" s="53" t="s">
        <v>98</v>
      </c>
      <c r="G106" s="49"/>
      <c r="H106" s="49"/>
      <c r="I106" s="58" t="str">
        <f t="shared" si="103"/>
        <v/>
      </c>
      <c r="J106" s="59" t="str">
        <f t="shared" si="103"/>
        <v/>
      </c>
      <c r="K106" s="59" t="str">
        <f t="shared" si="103"/>
        <v/>
      </c>
      <c r="L106" s="59" t="str">
        <f t="shared" si="103"/>
        <v/>
      </c>
      <c r="M106" s="59" t="str">
        <f t="shared" si="103"/>
        <v/>
      </c>
      <c r="N106" s="59" t="str">
        <f t="shared" si="103"/>
        <v/>
      </c>
      <c r="O106" s="60" t="str">
        <f t="shared" si="103"/>
        <v/>
      </c>
      <c r="P106" s="149" t="str">
        <f t="shared" si="103"/>
        <v/>
      </c>
      <c r="Q106" s="2"/>
      <c r="R106" s="2"/>
      <c r="S106" s="42"/>
      <c r="T106" s="42" t="str">
        <f t="shared" ca="1" si="104"/>
        <v>Error</v>
      </c>
      <c r="U106" s="42">
        <f t="shared" ca="1" si="105"/>
        <v>5</v>
      </c>
      <c r="V106" s="41" t="e">
        <f t="shared" ca="1" si="106"/>
        <v>#N/A</v>
      </c>
      <c r="W106" s="42" t="e">
        <f t="shared" si="107"/>
        <v>#N/A</v>
      </c>
      <c r="X106" s="42">
        <f t="shared" ca="1" si="108"/>
        <v>4</v>
      </c>
      <c r="Y106" s="35" t="e">
        <f t="shared" si="109"/>
        <v>#N/A</v>
      </c>
      <c r="Z106" s="1" t="str">
        <f t="shared" si="110"/>
        <v/>
      </c>
      <c r="AA106" s="1" t="e">
        <f t="shared" si="111"/>
        <v>#N/A</v>
      </c>
      <c r="AB106" s="1" t="str">
        <f>IF(S104="A","Admin!B28","Admin!C28")</f>
        <v>Admin!B28</v>
      </c>
      <c r="AC106" s="79">
        <f t="shared" si="114"/>
        <v>-3</v>
      </c>
      <c r="AD106" s="2" t="str">
        <f t="shared" si="112"/>
        <v>S103</v>
      </c>
      <c r="AE106" s="2" t="str">
        <f t="shared" si="113"/>
        <v>AA$102:AA$109</v>
      </c>
    </row>
    <row r="107" spans="2:31" x14ac:dyDescent="0.2">
      <c r="B107" s="34">
        <v>6</v>
      </c>
      <c r="C107" s="67" t="str">
        <f t="shared" ca="1" si="101"/>
        <v/>
      </c>
      <c r="D107" s="67" t="str">
        <f t="shared" si="102"/>
        <v/>
      </c>
      <c r="E107" s="36"/>
      <c r="F107" s="53" t="s">
        <v>98</v>
      </c>
      <c r="G107" s="49"/>
      <c r="H107" s="49"/>
      <c r="I107" s="58" t="str">
        <f t="shared" si="103"/>
        <v/>
      </c>
      <c r="J107" s="59" t="str">
        <f t="shared" si="103"/>
        <v/>
      </c>
      <c r="K107" s="59" t="str">
        <f t="shared" si="103"/>
        <v/>
      </c>
      <c r="L107" s="59" t="str">
        <f t="shared" si="103"/>
        <v/>
      </c>
      <c r="M107" s="59" t="str">
        <f t="shared" si="103"/>
        <v/>
      </c>
      <c r="N107" s="59" t="str">
        <f t="shared" si="103"/>
        <v/>
      </c>
      <c r="O107" s="60" t="str">
        <f t="shared" si="103"/>
        <v/>
      </c>
      <c r="P107" s="149" t="str">
        <f t="shared" si="103"/>
        <v/>
      </c>
      <c r="Q107" s="2"/>
      <c r="R107" s="2"/>
      <c r="S107" s="42"/>
      <c r="T107" s="42" t="str">
        <f t="shared" ca="1" si="104"/>
        <v>Error</v>
      </c>
      <c r="U107" s="42">
        <f t="shared" ca="1" si="105"/>
        <v>4</v>
      </c>
      <c r="V107" s="41" t="e">
        <f t="shared" ca="1" si="106"/>
        <v>#N/A</v>
      </c>
      <c r="W107" s="42" t="e">
        <f t="shared" si="107"/>
        <v>#N/A</v>
      </c>
      <c r="X107" s="42">
        <f t="shared" ca="1" si="108"/>
        <v>4</v>
      </c>
      <c r="Y107" s="35" t="e">
        <f t="shared" si="109"/>
        <v>#N/A</v>
      </c>
      <c r="Z107" s="1" t="str">
        <f t="shared" si="110"/>
        <v/>
      </c>
      <c r="AA107" s="1" t="e">
        <f t="shared" si="111"/>
        <v>#N/A</v>
      </c>
      <c r="AB107" s="1" t="str">
        <f>IF(S104="A","Admin!B29","Admin!C29")</f>
        <v>Admin!B29</v>
      </c>
      <c r="AC107" s="79">
        <f t="shared" si="114"/>
        <v>-4</v>
      </c>
      <c r="AD107" s="2" t="str">
        <f t="shared" si="112"/>
        <v>S103</v>
      </c>
      <c r="AE107" s="2" t="str">
        <f t="shared" si="113"/>
        <v>AA$102:AA$109</v>
      </c>
    </row>
    <row r="108" spans="2:31" x14ac:dyDescent="0.2">
      <c r="B108" s="37">
        <v>7</v>
      </c>
      <c r="C108" s="68" t="str">
        <f t="shared" ca="1" si="101"/>
        <v/>
      </c>
      <c r="D108" s="68" t="str">
        <f t="shared" si="102"/>
        <v/>
      </c>
      <c r="E108" s="38"/>
      <c r="F108" s="54" t="s">
        <v>98</v>
      </c>
      <c r="G108" s="49"/>
      <c r="H108" s="49"/>
      <c r="I108" s="61" t="str">
        <f t="shared" si="103"/>
        <v/>
      </c>
      <c r="J108" s="62" t="str">
        <f t="shared" si="103"/>
        <v/>
      </c>
      <c r="K108" s="62" t="str">
        <f t="shared" si="103"/>
        <v/>
      </c>
      <c r="L108" s="62" t="str">
        <f t="shared" si="103"/>
        <v/>
      </c>
      <c r="M108" s="62" t="str">
        <f t="shared" si="103"/>
        <v/>
      </c>
      <c r="N108" s="62" t="str">
        <f t="shared" si="103"/>
        <v/>
      </c>
      <c r="O108" s="63" t="str">
        <f t="shared" si="103"/>
        <v/>
      </c>
      <c r="P108" s="149" t="str">
        <f t="shared" si="103"/>
        <v/>
      </c>
      <c r="Q108" s="2"/>
      <c r="R108" s="2"/>
      <c r="S108" s="42"/>
      <c r="T108" s="42" t="str">
        <f t="shared" ca="1" si="104"/>
        <v>Error</v>
      </c>
      <c r="U108" s="42">
        <f t="shared" ca="1" si="105"/>
        <v>3</v>
      </c>
      <c r="V108" s="41" t="e">
        <f t="shared" ca="1" si="106"/>
        <v>#N/A</v>
      </c>
      <c r="W108" s="42" t="e">
        <f t="shared" si="107"/>
        <v>#N/A</v>
      </c>
      <c r="X108" s="42">
        <f t="shared" ca="1" si="108"/>
        <v>4</v>
      </c>
      <c r="Y108" s="35" t="e">
        <f t="shared" si="109"/>
        <v>#N/A</v>
      </c>
      <c r="Z108" s="1" t="str">
        <f t="shared" si="110"/>
        <v/>
      </c>
      <c r="AA108" s="1" t="e">
        <f t="shared" si="111"/>
        <v>#N/A</v>
      </c>
      <c r="AB108" s="1" t="str">
        <f>IF(S104="A","Admin!B30","Admin!C30")</f>
        <v>Admin!B30</v>
      </c>
      <c r="AC108" s="79">
        <f t="shared" si="114"/>
        <v>-5</v>
      </c>
      <c r="AD108" s="2" t="str">
        <f t="shared" si="112"/>
        <v>S103</v>
      </c>
      <c r="AE108" s="2" t="str">
        <f t="shared" si="113"/>
        <v>AA$102:AA$109</v>
      </c>
    </row>
    <row r="109" spans="2:31" hidden="1" x14ac:dyDescent="0.2">
      <c r="B109" s="378">
        <v>8</v>
      </c>
      <c r="C109" s="379" t="str">
        <f t="shared" ca="1" si="101"/>
        <v/>
      </c>
      <c r="D109" s="379" t="str">
        <f t="shared" si="102"/>
        <v/>
      </c>
      <c r="E109" s="380"/>
      <c r="F109" s="381" t="s">
        <v>98</v>
      </c>
      <c r="G109" s="49"/>
      <c r="H109" s="49"/>
      <c r="I109" s="374" t="str">
        <f t="shared" si="103"/>
        <v/>
      </c>
      <c r="J109" s="382" t="str">
        <f t="shared" si="103"/>
        <v/>
      </c>
      <c r="K109" s="382" t="str">
        <f t="shared" si="103"/>
        <v/>
      </c>
      <c r="L109" s="382" t="str">
        <f t="shared" si="103"/>
        <v/>
      </c>
      <c r="M109" s="382" t="str">
        <f t="shared" si="103"/>
        <v/>
      </c>
      <c r="N109" s="382" t="str">
        <f t="shared" si="103"/>
        <v/>
      </c>
      <c r="O109" s="382" t="str">
        <f t="shared" si="103"/>
        <v/>
      </c>
      <c r="P109" s="63" t="str">
        <f t="shared" si="103"/>
        <v/>
      </c>
      <c r="Q109" s="2"/>
      <c r="R109" s="2"/>
      <c r="S109" s="42"/>
      <c r="T109" s="42" t="str">
        <f t="shared" ca="1" si="104"/>
        <v>Error</v>
      </c>
      <c r="U109" s="42">
        <f t="shared" ca="1" si="105"/>
        <v>0</v>
      </c>
      <c r="V109" s="41" t="e">
        <f t="shared" ca="1" si="106"/>
        <v>#N/A</v>
      </c>
      <c r="W109" s="42" t="e">
        <f t="shared" si="107"/>
        <v>#N/A</v>
      </c>
      <c r="X109" s="42">
        <f t="shared" ca="1" si="108"/>
        <v>4</v>
      </c>
      <c r="Y109" s="35" t="e">
        <f t="shared" si="109"/>
        <v>#N/A</v>
      </c>
      <c r="Z109" s="1" t="str">
        <f t="shared" si="110"/>
        <v/>
      </c>
      <c r="AA109" s="1" t="e">
        <f t="shared" si="111"/>
        <v>#N/A</v>
      </c>
      <c r="AB109" s="1" t="str">
        <f>IF(S104="A","Admin!B31","Admin!C31")</f>
        <v>Admin!B31</v>
      </c>
      <c r="AC109" s="79">
        <f t="shared" si="114"/>
        <v>-6</v>
      </c>
      <c r="AD109" s="2" t="str">
        <f t="shared" si="112"/>
        <v>S103</v>
      </c>
      <c r="AE109" s="2" t="str">
        <f t="shared" si="113"/>
        <v>AA$102:AA$109</v>
      </c>
    </row>
    <row r="110" spans="2:31" ht="12" customHeight="1" x14ac:dyDescent="0.2">
      <c r="B110" s="50"/>
      <c r="C110" s="48"/>
      <c r="D110" s="48"/>
      <c r="E110" s="50"/>
      <c r="F110" s="49" t="s">
        <v>98</v>
      </c>
      <c r="G110" s="49"/>
      <c r="H110" s="49"/>
      <c r="I110" s="51"/>
      <c r="J110" s="51"/>
      <c r="K110" s="51"/>
      <c r="L110" s="51"/>
      <c r="M110" s="51"/>
      <c r="N110" s="51"/>
      <c r="O110" s="51"/>
      <c r="P110" s="51"/>
      <c r="Q110" s="2"/>
      <c r="R110" s="2"/>
      <c r="S110" s="42"/>
      <c r="T110" s="42"/>
      <c r="U110" s="41"/>
      <c r="V110" s="41"/>
      <c r="W110" s="42"/>
      <c r="X110" s="42"/>
      <c r="Y110" s="41"/>
    </row>
    <row r="111" spans="2:31" ht="12" customHeight="1" x14ac:dyDescent="0.2">
      <c r="B111" s="50"/>
      <c r="C111" s="48"/>
      <c r="D111" s="48"/>
      <c r="E111" s="50"/>
      <c r="F111" s="49"/>
      <c r="G111" s="49"/>
      <c r="H111" s="49"/>
      <c r="I111" s="51"/>
      <c r="J111" s="51"/>
      <c r="K111" s="51"/>
      <c r="L111" s="51"/>
      <c r="M111" s="51"/>
      <c r="N111" s="51"/>
      <c r="O111" s="51"/>
      <c r="P111" s="51"/>
      <c r="Q111" s="2"/>
      <c r="R111" s="2"/>
      <c r="S111" s="42"/>
      <c r="T111" s="42"/>
      <c r="U111" s="41"/>
      <c r="V111" s="41"/>
      <c r="W111" s="42"/>
      <c r="X111" s="42"/>
      <c r="Y111" s="41"/>
    </row>
    <row r="112" spans="2:31" s="2" customFormat="1" x14ac:dyDescent="0.2">
      <c r="B112" s="32" t="str">
        <f ca="1">S114 &amp; " " &amp; S116 &amp; " string  (" &amp; S$3 &amp;")"</f>
        <v>Pole Vault B string  (Men)</v>
      </c>
      <c r="D112" s="87" t="s">
        <v>94</v>
      </c>
      <c r="E112" s="390"/>
      <c r="F112" s="29" t="s">
        <v>72</v>
      </c>
      <c r="H112" s="47"/>
      <c r="I112" s="29"/>
    </row>
    <row r="113" spans="2:31" x14ac:dyDescent="0.2">
      <c r="B113" s="75" t="s">
        <v>26</v>
      </c>
      <c r="C113" s="76" t="s">
        <v>23</v>
      </c>
      <c r="D113" s="76" t="s">
        <v>70</v>
      </c>
      <c r="E113" s="77" t="s">
        <v>24</v>
      </c>
      <c r="F113" s="78" t="s">
        <v>27</v>
      </c>
      <c r="G113" s="48"/>
      <c r="H113" s="48"/>
      <c r="I113" s="70" t="str">
        <f t="shared" ref="I113:P113" si="115">I$3</f>
        <v>Bromsgrove &amp; Redditch AC</v>
      </c>
      <c r="J113" s="70" t="str">
        <f t="shared" si="115"/>
        <v>Burton AC</v>
      </c>
      <c r="K113" s="70" t="str">
        <f t="shared" si="115"/>
        <v>Kidderminster &amp; Stourport AC</v>
      </c>
      <c r="L113" s="70" t="str">
        <f t="shared" si="115"/>
        <v>Newport Harriers</v>
      </c>
      <c r="M113" s="70" t="str">
        <f t="shared" si="115"/>
        <v>Royal Sutton Coldfield</v>
      </c>
      <c r="N113" s="70" t="str">
        <f t="shared" si="115"/>
        <v>Solihull &amp; Small Heath AC</v>
      </c>
      <c r="O113" s="70" t="str">
        <f t="shared" si="115"/>
        <v>Stratford on Avon AC</v>
      </c>
      <c r="P113" s="383" t="str">
        <f t="shared" si="115"/>
        <v>Team8</v>
      </c>
      <c r="S113" s="40">
        <v>50</v>
      </c>
      <c r="T113" s="41"/>
      <c r="U113" s="42" t="s">
        <v>81</v>
      </c>
      <c r="V113" s="41"/>
      <c r="W113" s="42"/>
      <c r="X113" s="42" t="s">
        <v>82</v>
      </c>
      <c r="Y113" s="41" t="s">
        <v>83</v>
      </c>
      <c r="Z113" s="1" t="s">
        <v>84</v>
      </c>
    </row>
    <row r="114" spans="2:31" x14ac:dyDescent="0.2">
      <c r="B114" s="222">
        <v>1</v>
      </c>
      <c r="C114" s="223" t="str">
        <f t="shared" ref="C114:C121" ca="1" si="116">IF(ISNA(V114),"",V114)</f>
        <v>Keith Powell</v>
      </c>
      <c r="D114" s="223" t="str">
        <f t="shared" ref="D114:D121" si="117">IF(ISNA(Y114),"",Y114)</f>
        <v>Newport Harriers</v>
      </c>
      <c r="E114" s="224">
        <v>4</v>
      </c>
      <c r="F114" s="225" t="s">
        <v>1875</v>
      </c>
      <c r="G114" s="49"/>
      <c r="H114" s="49"/>
      <c r="I114" s="55" t="str">
        <f t="shared" ref="I114:P121" si="118">IF($Z114=I$3,$T114,"")</f>
        <v/>
      </c>
      <c r="J114" s="56" t="str">
        <f t="shared" si="118"/>
        <v/>
      </c>
      <c r="K114" s="56" t="str">
        <f t="shared" si="118"/>
        <v/>
      </c>
      <c r="L114" s="56">
        <f t="shared" ca="1" si="118"/>
        <v>8</v>
      </c>
      <c r="M114" s="56" t="str">
        <f t="shared" si="118"/>
        <v/>
      </c>
      <c r="N114" s="56" t="str">
        <f t="shared" si="118"/>
        <v/>
      </c>
      <c r="O114" s="57" t="str">
        <f t="shared" si="118"/>
        <v/>
      </c>
      <c r="P114" s="144" t="str">
        <f t="shared" si="118"/>
        <v/>
      </c>
      <c r="Q114" s="2"/>
      <c r="R114" s="2"/>
      <c r="S114" s="42" t="str">
        <f ca="1">VLOOKUP(S113,INDIRECT($S$5),2,FALSE)</f>
        <v>Pole Vault</v>
      </c>
      <c r="T114" s="42">
        <f t="shared" ref="T114:T121" ca="1" si="119">IF(X114&gt;1,"Error",U114)</f>
        <v>8</v>
      </c>
      <c r="U114" s="42">
        <f t="shared" ref="U114:U121" ca="1" si="120">IF(AND(E114&lt;&gt;"",LEFT(F114,1)="d"),0,INDIRECT(AB114))</f>
        <v>8</v>
      </c>
      <c r="V114" s="41" t="str">
        <f t="shared" ref="V114:V121" ca="1" si="121">HLOOKUP(E114,INDIRECT($S$4),INDIRECT(AD114),FALSE)</f>
        <v>Keith Powell</v>
      </c>
      <c r="W114" s="42" t="str">
        <f t="shared" ref="W114:W121" si="122">CONCATENATE("=",AA114)</f>
        <v>=4</v>
      </c>
      <c r="X114" s="42">
        <f t="shared" ref="X114:X121" ca="1" si="123">COUNTIF(INDIRECT(AE114),W114)</f>
        <v>1</v>
      </c>
      <c r="Y114" s="35" t="str">
        <f t="shared" ref="Y114:Y121" si="124">VLOOKUP(E114,TeamID,2,FALSE)</f>
        <v>Newport Harriers</v>
      </c>
      <c r="Z114" s="1" t="str">
        <f t="shared" ref="Z114:Z121" si="125">IF(ISNA(Y114),"",Y114)</f>
        <v>Newport Harriers</v>
      </c>
      <c r="AA114" s="1">
        <f t="shared" ref="AA114:AA121" si="126">HLOOKUP(E114,$I$24:$X$25, 2, FALSE)</f>
        <v>4</v>
      </c>
      <c r="AB114" s="1" t="str">
        <f>IF(S116="A","Admin!B24","Admin!C24")</f>
        <v>Admin!C24</v>
      </c>
      <c r="AC114" s="79">
        <v>1</v>
      </c>
      <c r="AD114" s="2" t="str">
        <f t="shared" ref="AD114:AD121" si="127">"S" &amp; ROW(AB114)+AC114</f>
        <v>S115</v>
      </c>
      <c r="AE114" s="2" t="str">
        <f t="shared" ref="AE114:AE121" si="128">"AA$"&amp;ROW(AD114)+AC114-1&amp;":AA$"&amp;ROW(AD114)+AC114+6</f>
        <v>AA$114:AA$121</v>
      </c>
    </row>
    <row r="115" spans="2:31" x14ac:dyDescent="0.2">
      <c r="B115" s="34">
        <v>2</v>
      </c>
      <c r="C115" s="67" t="str">
        <f t="shared" ca="1" si="116"/>
        <v>Jonathan Dumelow</v>
      </c>
      <c r="D115" s="67" t="str">
        <f t="shared" si="117"/>
        <v>Burton AC</v>
      </c>
      <c r="E115" s="36">
        <v>22</v>
      </c>
      <c r="F115" s="53" t="s">
        <v>1873</v>
      </c>
      <c r="G115" s="49"/>
      <c r="H115" s="49"/>
      <c r="I115" s="58" t="str">
        <f t="shared" si="118"/>
        <v/>
      </c>
      <c r="J115" s="59">
        <f t="shared" ca="1" si="118"/>
        <v>6</v>
      </c>
      <c r="K115" s="59" t="str">
        <f t="shared" si="118"/>
        <v/>
      </c>
      <c r="L115" s="59" t="str">
        <f t="shared" si="118"/>
        <v/>
      </c>
      <c r="M115" s="59" t="str">
        <f t="shared" si="118"/>
        <v/>
      </c>
      <c r="N115" s="59" t="str">
        <f t="shared" si="118"/>
        <v/>
      </c>
      <c r="O115" s="60" t="str">
        <f t="shared" si="118"/>
        <v/>
      </c>
      <c r="P115" s="149" t="str">
        <f t="shared" si="118"/>
        <v/>
      </c>
      <c r="Q115" s="2"/>
      <c r="R115" s="2"/>
      <c r="S115" s="42">
        <f>S113-$S$7</f>
        <v>18</v>
      </c>
      <c r="T115" s="42">
        <f t="shared" ca="1" si="119"/>
        <v>6</v>
      </c>
      <c r="U115" s="42">
        <f t="shared" ca="1" si="120"/>
        <v>6</v>
      </c>
      <c r="V115" s="41" t="str">
        <f t="shared" ca="1" si="121"/>
        <v>Jonathan Dumelow</v>
      </c>
      <c r="W115" s="42" t="str">
        <f t="shared" si="122"/>
        <v>=2</v>
      </c>
      <c r="X115" s="42">
        <f t="shared" ca="1" si="123"/>
        <v>1</v>
      </c>
      <c r="Y115" s="35" t="str">
        <f t="shared" si="124"/>
        <v>Burton AC</v>
      </c>
      <c r="Z115" s="1" t="str">
        <f t="shared" si="125"/>
        <v>Burton AC</v>
      </c>
      <c r="AA115" s="1">
        <f t="shared" si="126"/>
        <v>2</v>
      </c>
      <c r="AB115" s="1" t="str">
        <f>IF(S116="A","Admin!B25","Admin!C25")</f>
        <v>Admin!C25</v>
      </c>
      <c r="AC115" s="79">
        <f t="shared" ref="AC115:AC121" si="129">AC114-1</f>
        <v>0</v>
      </c>
      <c r="AD115" s="2" t="str">
        <f t="shared" si="127"/>
        <v>S115</v>
      </c>
      <c r="AE115" s="2" t="str">
        <f t="shared" si="128"/>
        <v>AA$114:AA$121</v>
      </c>
    </row>
    <row r="116" spans="2:31" x14ac:dyDescent="0.2">
      <c r="B116" s="34">
        <v>3</v>
      </c>
      <c r="C116" s="67" t="str">
        <f t="shared" ca="1" si="116"/>
        <v/>
      </c>
      <c r="D116" s="67" t="str">
        <f t="shared" si="117"/>
        <v/>
      </c>
      <c r="E116" s="36"/>
      <c r="F116" s="53" t="s">
        <v>98</v>
      </c>
      <c r="G116" s="49"/>
      <c r="H116" s="49"/>
      <c r="I116" s="58" t="str">
        <f t="shared" si="118"/>
        <v/>
      </c>
      <c r="J116" s="59" t="str">
        <f t="shared" si="118"/>
        <v/>
      </c>
      <c r="K116" s="59" t="str">
        <f t="shared" si="118"/>
        <v/>
      </c>
      <c r="L116" s="59" t="str">
        <f t="shared" si="118"/>
        <v/>
      </c>
      <c r="M116" s="59" t="str">
        <f t="shared" si="118"/>
        <v/>
      </c>
      <c r="N116" s="59" t="str">
        <f t="shared" si="118"/>
        <v/>
      </c>
      <c r="O116" s="60" t="str">
        <f t="shared" si="118"/>
        <v/>
      </c>
      <c r="P116" s="149" t="str">
        <f t="shared" si="118"/>
        <v/>
      </c>
      <c r="Q116" s="2"/>
      <c r="R116" s="2"/>
      <c r="S116" s="81" t="s">
        <v>45</v>
      </c>
      <c r="T116" s="42" t="str">
        <f t="shared" ca="1" si="119"/>
        <v>Error</v>
      </c>
      <c r="U116" s="42">
        <f t="shared" ca="1" si="120"/>
        <v>5</v>
      </c>
      <c r="V116" s="41" t="e">
        <f t="shared" ca="1" si="121"/>
        <v>#N/A</v>
      </c>
      <c r="W116" s="42" t="e">
        <f t="shared" si="122"/>
        <v>#N/A</v>
      </c>
      <c r="X116" s="42">
        <f t="shared" ca="1" si="123"/>
        <v>6</v>
      </c>
      <c r="Y116" s="35" t="e">
        <f t="shared" si="124"/>
        <v>#N/A</v>
      </c>
      <c r="Z116" s="1" t="str">
        <f t="shared" si="125"/>
        <v/>
      </c>
      <c r="AA116" s="1" t="e">
        <f t="shared" si="126"/>
        <v>#N/A</v>
      </c>
      <c r="AB116" s="1" t="str">
        <f>IF(S116="A","Admin!B26","Admin!C26")</f>
        <v>Admin!C26</v>
      </c>
      <c r="AC116" s="79">
        <f t="shared" si="129"/>
        <v>-1</v>
      </c>
      <c r="AD116" s="2" t="str">
        <f t="shared" si="127"/>
        <v>S115</v>
      </c>
      <c r="AE116" s="2" t="str">
        <f t="shared" si="128"/>
        <v>AA$114:AA$121</v>
      </c>
    </row>
    <row r="117" spans="2:31" x14ac:dyDescent="0.2">
      <c r="B117" s="34">
        <v>4</v>
      </c>
      <c r="C117" s="67" t="str">
        <f t="shared" ca="1" si="116"/>
        <v/>
      </c>
      <c r="D117" s="67" t="str">
        <f t="shared" si="117"/>
        <v/>
      </c>
      <c r="E117" s="36"/>
      <c r="F117" s="53" t="s">
        <v>98</v>
      </c>
      <c r="G117" s="49"/>
      <c r="H117" s="49"/>
      <c r="I117" s="58" t="str">
        <f t="shared" si="118"/>
        <v/>
      </c>
      <c r="J117" s="59" t="str">
        <f t="shared" si="118"/>
        <v/>
      </c>
      <c r="K117" s="59" t="str">
        <f t="shared" si="118"/>
        <v/>
      </c>
      <c r="L117" s="59" t="str">
        <f t="shared" si="118"/>
        <v/>
      </c>
      <c r="M117" s="59" t="str">
        <f t="shared" si="118"/>
        <v/>
      </c>
      <c r="N117" s="59" t="str">
        <f t="shared" si="118"/>
        <v/>
      </c>
      <c r="O117" s="60" t="str">
        <f t="shared" si="118"/>
        <v/>
      </c>
      <c r="P117" s="149" t="str">
        <f t="shared" si="118"/>
        <v/>
      </c>
      <c r="Q117" s="2"/>
      <c r="R117" s="2"/>
      <c r="S117" s="80" t="s">
        <v>85</v>
      </c>
      <c r="T117" s="42" t="str">
        <f t="shared" ca="1" si="119"/>
        <v>Error</v>
      </c>
      <c r="U117" s="42">
        <f t="shared" ca="1" si="120"/>
        <v>4</v>
      </c>
      <c r="V117" s="41" t="e">
        <f t="shared" ca="1" si="121"/>
        <v>#N/A</v>
      </c>
      <c r="W117" s="42" t="e">
        <f t="shared" si="122"/>
        <v>#N/A</v>
      </c>
      <c r="X117" s="42">
        <f t="shared" ca="1" si="123"/>
        <v>6</v>
      </c>
      <c r="Y117" s="35" t="e">
        <f t="shared" si="124"/>
        <v>#N/A</v>
      </c>
      <c r="Z117" s="1" t="str">
        <f t="shared" si="125"/>
        <v/>
      </c>
      <c r="AA117" s="1" t="e">
        <f t="shared" si="126"/>
        <v>#N/A</v>
      </c>
      <c r="AB117" s="1" t="str">
        <f>IF(S116="A","Admin!B27","Admin!C27")</f>
        <v>Admin!C27</v>
      </c>
      <c r="AC117" s="79">
        <f t="shared" si="129"/>
        <v>-2</v>
      </c>
      <c r="AD117" s="2" t="str">
        <f t="shared" si="127"/>
        <v>S115</v>
      </c>
      <c r="AE117" s="2" t="str">
        <f t="shared" si="128"/>
        <v>AA$114:AA$121</v>
      </c>
    </row>
    <row r="118" spans="2:31" x14ac:dyDescent="0.2">
      <c r="B118" s="34">
        <v>5</v>
      </c>
      <c r="C118" s="67" t="str">
        <f t="shared" ca="1" si="116"/>
        <v/>
      </c>
      <c r="D118" s="67" t="str">
        <f t="shared" si="117"/>
        <v/>
      </c>
      <c r="E118" s="36"/>
      <c r="F118" s="53" t="s">
        <v>98</v>
      </c>
      <c r="G118" s="49"/>
      <c r="H118" s="49"/>
      <c r="I118" s="58" t="str">
        <f t="shared" si="118"/>
        <v/>
      </c>
      <c r="J118" s="59" t="str">
        <f t="shared" si="118"/>
        <v/>
      </c>
      <c r="K118" s="59" t="str">
        <f t="shared" si="118"/>
        <v/>
      </c>
      <c r="L118" s="59" t="str">
        <f t="shared" si="118"/>
        <v/>
      </c>
      <c r="M118" s="59" t="str">
        <f t="shared" si="118"/>
        <v/>
      </c>
      <c r="N118" s="59" t="str">
        <f t="shared" si="118"/>
        <v/>
      </c>
      <c r="O118" s="60" t="str">
        <f t="shared" si="118"/>
        <v/>
      </c>
      <c r="P118" s="149" t="str">
        <f t="shared" si="118"/>
        <v/>
      </c>
      <c r="Q118" s="2"/>
      <c r="R118" s="2"/>
      <c r="S118" s="42"/>
      <c r="T118" s="42" t="str">
        <f t="shared" ca="1" si="119"/>
        <v>Error</v>
      </c>
      <c r="U118" s="42">
        <f t="shared" ca="1" si="120"/>
        <v>3</v>
      </c>
      <c r="V118" s="41" t="e">
        <f t="shared" ca="1" si="121"/>
        <v>#N/A</v>
      </c>
      <c r="W118" s="42" t="e">
        <f t="shared" si="122"/>
        <v>#N/A</v>
      </c>
      <c r="X118" s="42">
        <f t="shared" ca="1" si="123"/>
        <v>6</v>
      </c>
      <c r="Y118" s="35" t="e">
        <f t="shared" si="124"/>
        <v>#N/A</v>
      </c>
      <c r="Z118" s="1" t="str">
        <f t="shared" si="125"/>
        <v/>
      </c>
      <c r="AA118" s="1" t="e">
        <f t="shared" si="126"/>
        <v>#N/A</v>
      </c>
      <c r="AB118" s="1" t="str">
        <f>IF(S116="A","Admin!B28","Admin!C28")</f>
        <v>Admin!C28</v>
      </c>
      <c r="AC118" s="79">
        <f t="shared" si="129"/>
        <v>-3</v>
      </c>
      <c r="AD118" s="2" t="str">
        <f t="shared" si="127"/>
        <v>S115</v>
      </c>
      <c r="AE118" s="2" t="str">
        <f t="shared" si="128"/>
        <v>AA$114:AA$121</v>
      </c>
    </row>
    <row r="119" spans="2:31" x14ac:dyDescent="0.2">
      <c r="B119" s="34">
        <v>6</v>
      </c>
      <c r="C119" s="67" t="str">
        <f t="shared" ca="1" si="116"/>
        <v/>
      </c>
      <c r="D119" s="67" t="str">
        <f t="shared" si="117"/>
        <v/>
      </c>
      <c r="E119" s="36"/>
      <c r="F119" s="53" t="s">
        <v>98</v>
      </c>
      <c r="G119" s="49"/>
      <c r="H119" s="49"/>
      <c r="I119" s="58" t="str">
        <f t="shared" si="118"/>
        <v/>
      </c>
      <c r="J119" s="59" t="str">
        <f t="shared" si="118"/>
        <v/>
      </c>
      <c r="K119" s="59" t="str">
        <f t="shared" si="118"/>
        <v/>
      </c>
      <c r="L119" s="59" t="str">
        <f t="shared" si="118"/>
        <v/>
      </c>
      <c r="M119" s="59" t="str">
        <f t="shared" si="118"/>
        <v/>
      </c>
      <c r="N119" s="59" t="str">
        <f t="shared" si="118"/>
        <v/>
      </c>
      <c r="O119" s="60" t="str">
        <f t="shared" si="118"/>
        <v/>
      </c>
      <c r="P119" s="149" t="str">
        <f t="shared" si="118"/>
        <v/>
      </c>
      <c r="Q119" s="2"/>
      <c r="R119" s="2"/>
      <c r="S119" s="42"/>
      <c r="T119" s="42" t="str">
        <f t="shared" ca="1" si="119"/>
        <v>Error</v>
      </c>
      <c r="U119" s="42">
        <f t="shared" ca="1" si="120"/>
        <v>2</v>
      </c>
      <c r="V119" s="41" t="e">
        <f t="shared" ca="1" si="121"/>
        <v>#N/A</v>
      </c>
      <c r="W119" s="42" t="e">
        <f t="shared" si="122"/>
        <v>#N/A</v>
      </c>
      <c r="X119" s="42">
        <f t="shared" ca="1" si="123"/>
        <v>6</v>
      </c>
      <c r="Y119" s="35" t="e">
        <f t="shared" si="124"/>
        <v>#N/A</v>
      </c>
      <c r="Z119" s="1" t="str">
        <f t="shared" si="125"/>
        <v/>
      </c>
      <c r="AA119" s="1" t="e">
        <f t="shared" si="126"/>
        <v>#N/A</v>
      </c>
      <c r="AB119" s="1" t="str">
        <f>IF(S116="A","Admin!B29","Admin!C29")</f>
        <v>Admin!C29</v>
      </c>
      <c r="AC119" s="79">
        <f t="shared" si="129"/>
        <v>-4</v>
      </c>
      <c r="AD119" s="2" t="str">
        <f t="shared" si="127"/>
        <v>S115</v>
      </c>
      <c r="AE119" s="2" t="str">
        <f t="shared" si="128"/>
        <v>AA$114:AA$121</v>
      </c>
    </row>
    <row r="120" spans="2:31" x14ac:dyDescent="0.2">
      <c r="B120" s="37">
        <v>7</v>
      </c>
      <c r="C120" s="68" t="str">
        <f t="shared" ca="1" si="116"/>
        <v/>
      </c>
      <c r="D120" s="68" t="str">
        <f t="shared" si="117"/>
        <v/>
      </c>
      <c r="E120" s="38"/>
      <c r="F120" s="54" t="s">
        <v>98</v>
      </c>
      <c r="G120" s="49"/>
      <c r="H120" s="49"/>
      <c r="I120" s="61" t="str">
        <f t="shared" si="118"/>
        <v/>
      </c>
      <c r="J120" s="62" t="str">
        <f t="shared" si="118"/>
        <v/>
      </c>
      <c r="K120" s="62" t="str">
        <f t="shared" si="118"/>
        <v/>
      </c>
      <c r="L120" s="62" t="str">
        <f t="shared" si="118"/>
        <v/>
      </c>
      <c r="M120" s="62" t="str">
        <f t="shared" si="118"/>
        <v/>
      </c>
      <c r="N120" s="62" t="str">
        <f t="shared" si="118"/>
        <v/>
      </c>
      <c r="O120" s="63" t="str">
        <f t="shared" si="118"/>
        <v/>
      </c>
      <c r="P120" s="149" t="str">
        <f t="shared" si="118"/>
        <v/>
      </c>
      <c r="Q120" s="2"/>
      <c r="R120" s="2"/>
      <c r="S120" s="42"/>
      <c r="T120" s="42" t="str">
        <f t="shared" ca="1" si="119"/>
        <v>Error</v>
      </c>
      <c r="U120" s="42">
        <f t="shared" ca="1" si="120"/>
        <v>1</v>
      </c>
      <c r="V120" s="41" t="e">
        <f t="shared" ca="1" si="121"/>
        <v>#N/A</v>
      </c>
      <c r="W120" s="42" t="e">
        <f t="shared" si="122"/>
        <v>#N/A</v>
      </c>
      <c r="X120" s="42">
        <f t="shared" ca="1" si="123"/>
        <v>6</v>
      </c>
      <c r="Y120" s="35" t="e">
        <f t="shared" si="124"/>
        <v>#N/A</v>
      </c>
      <c r="Z120" s="1" t="str">
        <f t="shared" si="125"/>
        <v/>
      </c>
      <c r="AA120" s="1" t="e">
        <f t="shared" si="126"/>
        <v>#N/A</v>
      </c>
      <c r="AB120" s="1" t="str">
        <f>IF(S116="A","Admin!B30","Admin!C30")</f>
        <v>Admin!C30</v>
      </c>
      <c r="AC120" s="79">
        <f t="shared" si="129"/>
        <v>-5</v>
      </c>
      <c r="AD120" s="2" t="str">
        <f t="shared" si="127"/>
        <v>S115</v>
      </c>
      <c r="AE120" s="2" t="str">
        <f t="shared" si="128"/>
        <v>AA$114:AA$121</v>
      </c>
    </row>
    <row r="121" spans="2:31" hidden="1" x14ac:dyDescent="0.2">
      <c r="B121" s="378">
        <v>8</v>
      </c>
      <c r="C121" s="379" t="str">
        <f t="shared" ca="1" si="116"/>
        <v/>
      </c>
      <c r="D121" s="379" t="str">
        <f t="shared" si="117"/>
        <v/>
      </c>
      <c r="E121" s="380"/>
      <c r="F121" s="381" t="s">
        <v>98</v>
      </c>
      <c r="G121" s="49"/>
      <c r="H121" s="49"/>
      <c r="I121" s="374" t="str">
        <f t="shared" si="118"/>
        <v/>
      </c>
      <c r="J121" s="382" t="str">
        <f t="shared" si="118"/>
        <v/>
      </c>
      <c r="K121" s="382" t="str">
        <f t="shared" si="118"/>
        <v/>
      </c>
      <c r="L121" s="382" t="str">
        <f t="shared" si="118"/>
        <v/>
      </c>
      <c r="M121" s="382" t="str">
        <f t="shared" si="118"/>
        <v/>
      </c>
      <c r="N121" s="382" t="str">
        <f t="shared" si="118"/>
        <v/>
      </c>
      <c r="O121" s="382" t="str">
        <f t="shared" si="118"/>
        <v/>
      </c>
      <c r="P121" s="63" t="str">
        <f t="shared" si="118"/>
        <v/>
      </c>
      <c r="Q121" s="2"/>
      <c r="R121" s="2"/>
      <c r="S121" s="42"/>
      <c r="T121" s="42" t="str">
        <f t="shared" ca="1" si="119"/>
        <v>Error</v>
      </c>
      <c r="U121" s="42">
        <f t="shared" ca="1" si="120"/>
        <v>0</v>
      </c>
      <c r="V121" s="41" t="e">
        <f t="shared" ca="1" si="121"/>
        <v>#N/A</v>
      </c>
      <c r="W121" s="42" t="e">
        <f t="shared" si="122"/>
        <v>#N/A</v>
      </c>
      <c r="X121" s="42">
        <f t="shared" ca="1" si="123"/>
        <v>6</v>
      </c>
      <c r="Y121" s="35" t="e">
        <f t="shared" si="124"/>
        <v>#N/A</v>
      </c>
      <c r="Z121" s="1" t="str">
        <f t="shared" si="125"/>
        <v/>
      </c>
      <c r="AA121" s="1" t="e">
        <f t="shared" si="126"/>
        <v>#N/A</v>
      </c>
      <c r="AB121" s="1" t="str">
        <f>IF(S116="A","Admin!B31","Admin!C31")</f>
        <v>Admin!C31</v>
      </c>
      <c r="AC121" s="79">
        <f t="shared" si="129"/>
        <v>-6</v>
      </c>
      <c r="AD121" s="2" t="str">
        <f t="shared" si="127"/>
        <v>S115</v>
      </c>
      <c r="AE121" s="2" t="str">
        <f t="shared" si="128"/>
        <v>AA$114:AA$121</v>
      </c>
    </row>
    <row r="124" spans="2:31" s="2" customFormat="1" x14ac:dyDescent="0.2">
      <c r="B124" s="32" t="str">
        <f ca="1">S126 &amp; " " &amp; S128 &amp; " string  (" &amp; S$3 &amp;")"</f>
        <v>Shot Putt A string  (Men)</v>
      </c>
      <c r="H124" s="47"/>
      <c r="I124" s="29"/>
    </row>
    <row r="125" spans="2:31" x14ac:dyDescent="0.2">
      <c r="B125" s="75" t="s">
        <v>26</v>
      </c>
      <c r="C125" s="76" t="s">
        <v>23</v>
      </c>
      <c r="D125" s="76" t="s">
        <v>70</v>
      </c>
      <c r="E125" s="77" t="s">
        <v>24</v>
      </c>
      <c r="F125" s="78" t="s">
        <v>27</v>
      </c>
      <c r="G125" s="48"/>
      <c r="H125" s="48"/>
      <c r="I125" s="70" t="str">
        <f t="shared" ref="I125:P125" si="130">I$3</f>
        <v>Bromsgrove &amp; Redditch AC</v>
      </c>
      <c r="J125" s="70" t="str">
        <f t="shared" si="130"/>
        <v>Burton AC</v>
      </c>
      <c r="K125" s="70" t="str">
        <f t="shared" si="130"/>
        <v>Kidderminster &amp; Stourport AC</v>
      </c>
      <c r="L125" s="70" t="str">
        <f t="shared" si="130"/>
        <v>Newport Harriers</v>
      </c>
      <c r="M125" s="70" t="str">
        <f t="shared" si="130"/>
        <v>Royal Sutton Coldfield</v>
      </c>
      <c r="N125" s="70" t="str">
        <f t="shared" si="130"/>
        <v>Solihull &amp; Small Heath AC</v>
      </c>
      <c r="O125" s="70" t="str">
        <f t="shared" si="130"/>
        <v>Stratford on Avon AC</v>
      </c>
      <c r="P125" s="383" t="str">
        <f t="shared" si="130"/>
        <v>Team8</v>
      </c>
      <c r="S125" s="40">
        <v>51</v>
      </c>
      <c r="T125" s="41"/>
      <c r="U125" s="42" t="s">
        <v>81</v>
      </c>
      <c r="V125" s="41"/>
      <c r="W125" s="42"/>
      <c r="X125" s="42" t="s">
        <v>82</v>
      </c>
      <c r="Y125" s="41" t="s">
        <v>83</v>
      </c>
      <c r="Z125" s="1" t="s">
        <v>84</v>
      </c>
    </row>
    <row r="126" spans="2:31" x14ac:dyDescent="0.2">
      <c r="B126" s="222">
        <v>1</v>
      </c>
      <c r="C126" s="223" t="str">
        <f t="shared" ref="C126:C133" ca="1" si="131">IF(ISNA(V126),"",V126)</f>
        <v>Dave Morris</v>
      </c>
      <c r="D126" s="223" t="str">
        <f t="shared" ref="D126:D133" si="132">IF(ISNA(Y126),"",Y126)</f>
        <v>Kidderminster &amp; Stourport AC</v>
      </c>
      <c r="E126" s="224">
        <v>3</v>
      </c>
      <c r="F126" s="225" t="s">
        <v>1977</v>
      </c>
      <c r="G126" s="49"/>
      <c r="H126" s="49"/>
      <c r="I126" s="55" t="str">
        <f t="shared" ref="I126:P133" si="133">IF($Z126=I$3,$T126,"")</f>
        <v/>
      </c>
      <c r="J126" s="56" t="str">
        <f t="shared" si="133"/>
        <v/>
      </c>
      <c r="K126" s="56">
        <f t="shared" ca="1" si="133"/>
        <v>10</v>
      </c>
      <c r="L126" s="56" t="str">
        <f t="shared" si="133"/>
        <v/>
      </c>
      <c r="M126" s="56" t="str">
        <f t="shared" si="133"/>
        <v/>
      </c>
      <c r="N126" s="56" t="str">
        <f t="shared" si="133"/>
        <v/>
      </c>
      <c r="O126" s="57" t="str">
        <f t="shared" si="133"/>
        <v/>
      </c>
      <c r="P126" s="144" t="str">
        <f t="shared" si="133"/>
        <v/>
      </c>
      <c r="Q126" s="2"/>
      <c r="R126" s="2"/>
      <c r="S126" s="42" t="str">
        <f ca="1">VLOOKUP(S125,INDIRECT($S$5),2,FALSE)</f>
        <v>Shot Putt</v>
      </c>
      <c r="T126" s="42">
        <f t="shared" ref="T126:T133" ca="1" si="134">IF(X126&gt;1,"Error",U126)</f>
        <v>10</v>
      </c>
      <c r="U126" s="42">
        <f t="shared" ref="U126:U133" ca="1" si="135">IF(AND(E126&lt;&gt;"",LEFT(F126,1)="d"),0,INDIRECT(AB126))</f>
        <v>10</v>
      </c>
      <c r="V126" s="41" t="str">
        <f t="shared" ref="V126:V133" ca="1" si="136">HLOOKUP(E126,INDIRECT($S$4),INDIRECT(AD126),FALSE)</f>
        <v>Dave Morris</v>
      </c>
      <c r="W126" s="42" t="str">
        <f t="shared" ref="W126:W133" si="137">CONCATENATE("=",AA126)</f>
        <v>=3</v>
      </c>
      <c r="X126" s="42">
        <f t="shared" ref="X126:X133" ca="1" si="138">COUNTIF(INDIRECT(AE126),W126)</f>
        <v>1</v>
      </c>
      <c r="Y126" s="35" t="str">
        <f t="shared" ref="Y126:Y133" si="139">VLOOKUP(E126,TeamID,2,FALSE)</f>
        <v>Kidderminster &amp; Stourport AC</v>
      </c>
      <c r="Z126" s="1" t="str">
        <f t="shared" ref="Z126:Z133" si="140">IF(ISNA(Y126),"",Y126)</f>
        <v>Kidderminster &amp; Stourport AC</v>
      </c>
      <c r="AA126" s="1">
        <f t="shared" ref="AA126:AA133" si="141">HLOOKUP(E126,$I$24:$X$25, 2, FALSE)</f>
        <v>3</v>
      </c>
      <c r="AB126" s="1" t="str">
        <f>IF(S128="A","Admin!B24","Admin!C24")</f>
        <v>Admin!B24</v>
      </c>
      <c r="AC126" s="79">
        <v>1</v>
      </c>
      <c r="AD126" s="2" t="str">
        <f t="shared" ref="AD126:AD133" si="142">"S" &amp; ROW(AB126)+AC126</f>
        <v>S127</v>
      </c>
      <c r="AE126" s="2" t="str">
        <f t="shared" ref="AE126:AE133" si="143">"AA$"&amp;ROW(AD126)+AC126-1&amp;":AA$"&amp;ROW(AD126)+AC126+6</f>
        <v>AA$126:AA$133</v>
      </c>
    </row>
    <row r="127" spans="2:31" x14ac:dyDescent="0.2">
      <c r="B127" s="34">
        <v>2</v>
      </c>
      <c r="C127" s="67" t="str">
        <f t="shared" ca="1" si="131"/>
        <v>Rob Eales</v>
      </c>
      <c r="D127" s="67" t="str">
        <f t="shared" si="132"/>
        <v>Newport Harriers</v>
      </c>
      <c r="E127" s="36">
        <v>4</v>
      </c>
      <c r="F127" s="53" t="s">
        <v>1978</v>
      </c>
      <c r="G127" s="49"/>
      <c r="H127" s="49"/>
      <c r="I127" s="58" t="str">
        <f t="shared" si="133"/>
        <v/>
      </c>
      <c r="J127" s="59" t="str">
        <f t="shared" si="133"/>
        <v/>
      </c>
      <c r="K127" s="59" t="str">
        <f t="shared" si="133"/>
        <v/>
      </c>
      <c r="L127" s="59">
        <f t="shared" ca="1" si="133"/>
        <v>8</v>
      </c>
      <c r="M127" s="59" t="str">
        <f t="shared" si="133"/>
        <v/>
      </c>
      <c r="N127" s="59" t="str">
        <f t="shared" si="133"/>
        <v/>
      </c>
      <c r="O127" s="60" t="str">
        <f t="shared" si="133"/>
        <v/>
      </c>
      <c r="P127" s="149" t="str">
        <f t="shared" si="133"/>
        <v/>
      </c>
      <c r="Q127" s="2"/>
      <c r="R127" s="2"/>
      <c r="S127" s="42">
        <f>S125-$S$7</f>
        <v>19</v>
      </c>
      <c r="T127" s="42">
        <f t="shared" ca="1" si="134"/>
        <v>8</v>
      </c>
      <c r="U127" s="42">
        <f t="shared" ca="1" si="135"/>
        <v>8</v>
      </c>
      <c r="V127" s="41" t="str">
        <f t="shared" ca="1" si="136"/>
        <v>Rob Eales</v>
      </c>
      <c r="W127" s="42" t="str">
        <f t="shared" si="137"/>
        <v>=4</v>
      </c>
      <c r="X127" s="42">
        <f t="shared" ca="1" si="138"/>
        <v>1</v>
      </c>
      <c r="Y127" s="35" t="str">
        <f t="shared" si="139"/>
        <v>Newport Harriers</v>
      </c>
      <c r="Z127" s="1" t="str">
        <f t="shared" si="140"/>
        <v>Newport Harriers</v>
      </c>
      <c r="AA127" s="1">
        <f t="shared" si="141"/>
        <v>4</v>
      </c>
      <c r="AB127" s="1" t="str">
        <f>IF(S128="A","Admin!B25","Admin!C25")</f>
        <v>Admin!B25</v>
      </c>
      <c r="AC127" s="79">
        <f t="shared" ref="AC127:AC133" si="144">AC126-1</f>
        <v>0</v>
      </c>
      <c r="AD127" s="2" t="str">
        <f t="shared" si="142"/>
        <v>S127</v>
      </c>
      <c r="AE127" s="2" t="str">
        <f t="shared" si="143"/>
        <v>AA$126:AA$133</v>
      </c>
    </row>
    <row r="128" spans="2:31" x14ac:dyDescent="0.2">
      <c r="B128" s="34">
        <v>3</v>
      </c>
      <c r="C128" s="67" t="str">
        <f t="shared" ca="1" si="131"/>
        <v>Sam Cater</v>
      </c>
      <c r="D128" s="67" t="str">
        <f t="shared" si="132"/>
        <v>Bromsgrove &amp; Redditch AC</v>
      </c>
      <c r="E128" s="36">
        <v>1</v>
      </c>
      <c r="F128" s="53" t="s">
        <v>1979</v>
      </c>
      <c r="G128" s="49"/>
      <c r="H128" s="49"/>
      <c r="I128" s="58">
        <f t="shared" ca="1" si="133"/>
        <v>7</v>
      </c>
      <c r="J128" s="59" t="str">
        <f t="shared" si="133"/>
        <v/>
      </c>
      <c r="K128" s="59" t="str">
        <f t="shared" si="133"/>
        <v/>
      </c>
      <c r="L128" s="59" t="str">
        <f t="shared" si="133"/>
        <v/>
      </c>
      <c r="M128" s="59" t="str">
        <f t="shared" si="133"/>
        <v/>
      </c>
      <c r="N128" s="59" t="str">
        <f t="shared" si="133"/>
        <v/>
      </c>
      <c r="O128" s="60" t="str">
        <f t="shared" si="133"/>
        <v/>
      </c>
      <c r="P128" s="149" t="str">
        <f t="shared" si="133"/>
        <v/>
      </c>
      <c r="Q128" s="2"/>
      <c r="R128" s="2"/>
      <c r="S128" s="81" t="s">
        <v>44</v>
      </c>
      <c r="T128" s="42">
        <f t="shared" ca="1" si="134"/>
        <v>7</v>
      </c>
      <c r="U128" s="42">
        <f t="shared" ca="1" si="135"/>
        <v>7</v>
      </c>
      <c r="V128" s="41" t="str">
        <f t="shared" ca="1" si="136"/>
        <v>Sam Cater</v>
      </c>
      <c r="W128" s="42" t="str">
        <f t="shared" si="137"/>
        <v>=1</v>
      </c>
      <c r="X128" s="42">
        <f t="shared" ca="1" si="138"/>
        <v>1</v>
      </c>
      <c r="Y128" s="35" t="str">
        <f t="shared" si="139"/>
        <v>Bromsgrove &amp; Redditch AC</v>
      </c>
      <c r="Z128" s="1" t="str">
        <f t="shared" si="140"/>
        <v>Bromsgrove &amp; Redditch AC</v>
      </c>
      <c r="AA128" s="1">
        <f t="shared" si="141"/>
        <v>1</v>
      </c>
      <c r="AB128" s="1" t="str">
        <f>IF(S128="A","Admin!B26","Admin!C26")</f>
        <v>Admin!B26</v>
      </c>
      <c r="AC128" s="79">
        <f t="shared" si="144"/>
        <v>-1</v>
      </c>
      <c r="AD128" s="2" t="str">
        <f t="shared" si="142"/>
        <v>S127</v>
      </c>
      <c r="AE128" s="2" t="str">
        <f t="shared" si="143"/>
        <v>AA$126:AA$133</v>
      </c>
    </row>
    <row r="129" spans="2:31" x14ac:dyDescent="0.2">
      <c r="B129" s="34">
        <v>4</v>
      </c>
      <c r="C129" s="67" t="str">
        <f t="shared" ca="1" si="131"/>
        <v>Benjamin Acton</v>
      </c>
      <c r="D129" s="67" t="str">
        <f t="shared" si="132"/>
        <v>Burton AC</v>
      </c>
      <c r="E129" s="36">
        <v>2</v>
      </c>
      <c r="F129" s="53" t="s">
        <v>1980</v>
      </c>
      <c r="G129" s="49"/>
      <c r="H129" s="49"/>
      <c r="I129" s="58" t="str">
        <f t="shared" si="133"/>
        <v/>
      </c>
      <c r="J129" s="59">
        <f t="shared" ca="1" si="133"/>
        <v>6</v>
      </c>
      <c r="K129" s="59" t="str">
        <f t="shared" si="133"/>
        <v/>
      </c>
      <c r="L129" s="59" t="str">
        <f t="shared" si="133"/>
        <v/>
      </c>
      <c r="M129" s="59" t="str">
        <f t="shared" si="133"/>
        <v/>
      </c>
      <c r="N129" s="59" t="str">
        <f t="shared" si="133"/>
        <v/>
      </c>
      <c r="O129" s="60" t="str">
        <f t="shared" si="133"/>
        <v/>
      </c>
      <c r="P129" s="149" t="str">
        <f t="shared" si="133"/>
        <v/>
      </c>
      <c r="Q129" s="2"/>
      <c r="R129" s="2"/>
      <c r="S129" s="80" t="s">
        <v>85</v>
      </c>
      <c r="T129" s="42">
        <f t="shared" ca="1" si="134"/>
        <v>6</v>
      </c>
      <c r="U129" s="42">
        <f t="shared" ca="1" si="135"/>
        <v>6</v>
      </c>
      <c r="V129" s="41" t="str">
        <f t="shared" ca="1" si="136"/>
        <v>Benjamin Acton</v>
      </c>
      <c r="W129" s="42" t="str">
        <f t="shared" si="137"/>
        <v>=2</v>
      </c>
      <c r="X129" s="42">
        <f t="shared" ca="1" si="138"/>
        <v>1</v>
      </c>
      <c r="Y129" s="35" t="str">
        <f t="shared" si="139"/>
        <v>Burton AC</v>
      </c>
      <c r="Z129" s="1" t="str">
        <f t="shared" si="140"/>
        <v>Burton AC</v>
      </c>
      <c r="AA129" s="1">
        <f t="shared" si="141"/>
        <v>2</v>
      </c>
      <c r="AB129" s="1" t="str">
        <f>IF(S128="A","Admin!B27","Admin!C27")</f>
        <v>Admin!B27</v>
      </c>
      <c r="AC129" s="79">
        <f t="shared" si="144"/>
        <v>-2</v>
      </c>
      <c r="AD129" s="2" t="str">
        <f t="shared" si="142"/>
        <v>S127</v>
      </c>
      <c r="AE129" s="2" t="str">
        <f t="shared" si="143"/>
        <v>AA$126:AA$133</v>
      </c>
    </row>
    <row r="130" spans="2:31" x14ac:dyDescent="0.2">
      <c r="B130" s="34">
        <v>5</v>
      </c>
      <c r="C130" s="67" t="str">
        <f t="shared" ca="1" si="131"/>
        <v>Kevin Brown</v>
      </c>
      <c r="D130" s="67" t="str">
        <f t="shared" si="132"/>
        <v>Royal Sutton Coldfield</v>
      </c>
      <c r="E130" s="36">
        <v>5</v>
      </c>
      <c r="F130" s="53" t="s">
        <v>1981</v>
      </c>
      <c r="G130" s="49"/>
      <c r="H130" s="49"/>
      <c r="I130" s="58" t="str">
        <f t="shared" si="133"/>
        <v/>
      </c>
      <c r="J130" s="59" t="str">
        <f t="shared" si="133"/>
        <v/>
      </c>
      <c r="K130" s="59" t="str">
        <f t="shared" si="133"/>
        <v/>
      </c>
      <c r="L130" s="59" t="str">
        <f t="shared" si="133"/>
        <v/>
      </c>
      <c r="M130" s="59">
        <f t="shared" ca="1" si="133"/>
        <v>5</v>
      </c>
      <c r="N130" s="59" t="str">
        <f t="shared" si="133"/>
        <v/>
      </c>
      <c r="O130" s="60" t="str">
        <f t="shared" si="133"/>
        <v/>
      </c>
      <c r="P130" s="149" t="str">
        <f t="shared" si="133"/>
        <v/>
      </c>
      <c r="Q130" s="2"/>
      <c r="R130" s="2"/>
      <c r="S130" s="42"/>
      <c r="T130" s="42">
        <f t="shared" ca="1" si="134"/>
        <v>5</v>
      </c>
      <c r="U130" s="42">
        <f t="shared" ca="1" si="135"/>
        <v>5</v>
      </c>
      <c r="V130" s="41" t="str">
        <f t="shared" ca="1" si="136"/>
        <v>Kevin Brown</v>
      </c>
      <c r="W130" s="42" t="str">
        <f t="shared" si="137"/>
        <v>=5</v>
      </c>
      <c r="X130" s="42">
        <f t="shared" ca="1" si="138"/>
        <v>1</v>
      </c>
      <c r="Y130" s="35" t="str">
        <f t="shared" si="139"/>
        <v>Royal Sutton Coldfield</v>
      </c>
      <c r="Z130" s="1" t="str">
        <f t="shared" si="140"/>
        <v>Royal Sutton Coldfield</v>
      </c>
      <c r="AA130" s="1">
        <f t="shared" si="141"/>
        <v>5</v>
      </c>
      <c r="AB130" s="1" t="str">
        <f>IF(S128="A","Admin!B28","Admin!C28")</f>
        <v>Admin!B28</v>
      </c>
      <c r="AC130" s="79">
        <f t="shared" si="144"/>
        <v>-3</v>
      </c>
      <c r="AD130" s="2" t="str">
        <f t="shared" si="142"/>
        <v>S127</v>
      </c>
      <c r="AE130" s="2" t="str">
        <f t="shared" si="143"/>
        <v>AA$126:AA$133</v>
      </c>
    </row>
    <row r="131" spans="2:31" x14ac:dyDescent="0.2">
      <c r="B131" s="34">
        <v>6</v>
      </c>
      <c r="C131" s="67" t="str">
        <f t="shared" ca="1" si="131"/>
        <v>Benjamin Clarke</v>
      </c>
      <c r="D131" s="67" t="str">
        <f t="shared" si="132"/>
        <v>Solihull &amp; Small Heath AC</v>
      </c>
      <c r="E131" s="36">
        <v>6</v>
      </c>
      <c r="F131" s="53" t="s">
        <v>1982</v>
      </c>
      <c r="G131" s="49"/>
      <c r="H131" s="49"/>
      <c r="I131" s="58" t="str">
        <f t="shared" si="133"/>
        <v/>
      </c>
      <c r="J131" s="59" t="str">
        <f t="shared" si="133"/>
        <v/>
      </c>
      <c r="K131" s="59" t="str">
        <f t="shared" si="133"/>
        <v/>
      </c>
      <c r="L131" s="59" t="str">
        <f t="shared" si="133"/>
        <v/>
      </c>
      <c r="M131" s="59" t="str">
        <f t="shared" si="133"/>
        <v/>
      </c>
      <c r="N131" s="59">
        <f t="shared" ca="1" si="133"/>
        <v>4</v>
      </c>
      <c r="O131" s="60" t="str">
        <f t="shared" si="133"/>
        <v/>
      </c>
      <c r="P131" s="149" t="str">
        <f t="shared" si="133"/>
        <v/>
      </c>
      <c r="Q131" s="2"/>
      <c r="R131" s="2"/>
      <c r="S131" s="42"/>
      <c r="T131" s="42">
        <f t="shared" ca="1" si="134"/>
        <v>4</v>
      </c>
      <c r="U131" s="42">
        <f t="shared" ca="1" si="135"/>
        <v>4</v>
      </c>
      <c r="V131" s="41" t="str">
        <f t="shared" ca="1" si="136"/>
        <v>Benjamin Clarke</v>
      </c>
      <c r="W131" s="42" t="str">
        <f t="shared" si="137"/>
        <v>=6</v>
      </c>
      <c r="X131" s="42">
        <f t="shared" ca="1" si="138"/>
        <v>1</v>
      </c>
      <c r="Y131" s="35" t="str">
        <f t="shared" si="139"/>
        <v>Solihull &amp; Small Heath AC</v>
      </c>
      <c r="Z131" s="1" t="str">
        <f t="shared" si="140"/>
        <v>Solihull &amp; Small Heath AC</v>
      </c>
      <c r="AA131" s="1">
        <f t="shared" si="141"/>
        <v>6</v>
      </c>
      <c r="AB131" s="1" t="str">
        <f>IF(S128="A","Admin!B29","Admin!C29")</f>
        <v>Admin!B29</v>
      </c>
      <c r="AC131" s="79">
        <f t="shared" si="144"/>
        <v>-4</v>
      </c>
      <c r="AD131" s="2" t="str">
        <f t="shared" si="142"/>
        <v>S127</v>
      </c>
      <c r="AE131" s="2" t="str">
        <f t="shared" si="143"/>
        <v>AA$126:AA$133</v>
      </c>
    </row>
    <row r="132" spans="2:31" x14ac:dyDescent="0.2">
      <c r="B132" s="37">
        <v>7</v>
      </c>
      <c r="C132" s="68" t="str">
        <f t="shared" ca="1" si="131"/>
        <v>James Chamberlain</v>
      </c>
      <c r="D132" s="68" t="str">
        <f t="shared" si="132"/>
        <v>Stratford on Avon AC</v>
      </c>
      <c r="E132" s="38">
        <v>7</v>
      </c>
      <c r="F132" s="54" t="s">
        <v>1983</v>
      </c>
      <c r="G132" s="49"/>
      <c r="H132" s="49"/>
      <c r="I132" s="61" t="str">
        <f t="shared" si="133"/>
        <v/>
      </c>
      <c r="J132" s="62" t="str">
        <f t="shared" si="133"/>
        <v/>
      </c>
      <c r="K132" s="62" t="str">
        <f t="shared" si="133"/>
        <v/>
      </c>
      <c r="L132" s="62" t="str">
        <f t="shared" si="133"/>
        <v/>
      </c>
      <c r="M132" s="62" t="str">
        <f t="shared" si="133"/>
        <v/>
      </c>
      <c r="N132" s="62" t="str">
        <f t="shared" si="133"/>
        <v/>
      </c>
      <c r="O132" s="63">
        <f t="shared" ca="1" si="133"/>
        <v>3</v>
      </c>
      <c r="P132" s="149" t="str">
        <f t="shared" si="133"/>
        <v/>
      </c>
      <c r="Q132" s="2"/>
      <c r="R132" s="2"/>
      <c r="S132" s="42"/>
      <c r="T132" s="42">
        <f t="shared" ca="1" si="134"/>
        <v>3</v>
      </c>
      <c r="U132" s="42">
        <f t="shared" ca="1" si="135"/>
        <v>3</v>
      </c>
      <c r="V132" s="41" t="str">
        <f t="shared" ca="1" si="136"/>
        <v>James Chamberlain</v>
      </c>
      <c r="W132" s="42" t="str">
        <f t="shared" si="137"/>
        <v>=7</v>
      </c>
      <c r="X132" s="42">
        <f t="shared" ca="1" si="138"/>
        <v>1</v>
      </c>
      <c r="Y132" s="35" t="str">
        <f t="shared" si="139"/>
        <v>Stratford on Avon AC</v>
      </c>
      <c r="Z132" s="1" t="str">
        <f t="shared" si="140"/>
        <v>Stratford on Avon AC</v>
      </c>
      <c r="AA132" s="1">
        <f t="shared" si="141"/>
        <v>7</v>
      </c>
      <c r="AB132" s="1" t="str">
        <f>IF(S128="A","Admin!B30","Admin!C30")</f>
        <v>Admin!B30</v>
      </c>
      <c r="AC132" s="79">
        <f t="shared" si="144"/>
        <v>-5</v>
      </c>
      <c r="AD132" s="2" t="str">
        <f t="shared" si="142"/>
        <v>S127</v>
      </c>
      <c r="AE132" s="2" t="str">
        <f t="shared" si="143"/>
        <v>AA$126:AA$133</v>
      </c>
    </row>
    <row r="133" spans="2:31" hidden="1" x14ac:dyDescent="0.2">
      <c r="B133" s="378">
        <v>8</v>
      </c>
      <c r="C133" s="379" t="str">
        <f t="shared" ca="1" si="131"/>
        <v/>
      </c>
      <c r="D133" s="379" t="str">
        <f t="shared" si="132"/>
        <v/>
      </c>
      <c r="E133" s="380"/>
      <c r="F133" s="381" t="s">
        <v>98</v>
      </c>
      <c r="G133" s="49"/>
      <c r="H133" s="49"/>
      <c r="I133" s="374" t="str">
        <f t="shared" si="133"/>
        <v/>
      </c>
      <c r="J133" s="382" t="str">
        <f t="shared" si="133"/>
        <v/>
      </c>
      <c r="K133" s="382" t="str">
        <f t="shared" si="133"/>
        <v/>
      </c>
      <c r="L133" s="382" t="str">
        <f t="shared" si="133"/>
        <v/>
      </c>
      <c r="M133" s="382" t="str">
        <f t="shared" si="133"/>
        <v/>
      </c>
      <c r="N133" s="382" t="str">
        <f t="shared" si="133"/>
        <v/>
      </c>
      <c r="O133" s="382" t="str">
        <f t="shared" si="133"/>
        <v/>
      </c>
      <c r="P133" s="63" t="str">
        <f t="shared" si="133"/>
        <v/>
      </c>
      <c r="Q133" s="2"/>
      <c r="R133" s="2"/>
      <c r="S133" s="42"/>
      <c r="T133" s="42">
        <f t="shared" ca="1" si="134"/>
        <v>0</v>
      </c>
      <c r="U133" s="42">
        <f t="shared" ca="1" si="135"/>
        <v>0</v>
      </c>
      <c r="V133" s="41" t="e">
        <f t="shared" ca="1" si="136"/>
        <v>#N/A</v>
      </c>
      <c r="W133" s="42" t="e">
        <f t="shared" si="137"/>
        <v>#N/A</v>
      </c>
      <c r="X133" s="42">
        <f t="shared" ca="1" si="138"/>
        <v>1</v>
      </c>
      <c r="Y133" s="35" t="e">
        <f t="shared" si="139"/>
        <v>#N/A</v>
      </c>
      <c r="Z133" s="1" t="str">
        <f t="shared" si="140"/>
        <v/>
      </c>
      <c r="AA133" s="1" t="e">
        <f t="shared" si="141"/>
        <v>#N/A</v>
      </c>
      <c r="AB133" s="1" t="str">
        <f>IF(S128="A","Admin!B31","Admin!C31")</f>
        <v>Admin!B31</v>
      </c>
      <c r="AC133" s="79">
        <f t="shared" si="144"/>
        <v>-6</v>
      </c>
      <c r="AD133" s="2" t="str">
        <f t="shared" si="142"/>
        <v>S127</v>
      </c>
      <c r="AE133" s="2" t="str">
        <f t="shared" si="143"/>
        <v>AA$126:AA$133</v>
      </c>
    </row>
    <row r="134" spans="2:31" ht="12" customHeight="1" x14ac:dyDescent="0.2">
      <c r="B134" s="50"/>
      <c r="C134" s="48"/>
      <c r="D134" s="48"/>
      <c r="E134" s="50"/>
      <c r="F134" s="49" t="s">
        <v>98</v>
      </c>
      <c r="G134" s="49"/>
      <c r="H134" s="49"/>
      <c r="I134" s="51"/>
      <c r="J134" s="51"/>
      <c r="K134" s="51"/>
      <c r="L134" s="51"/>
      <c r="M134" s="51"/>
      <c r="N134" s="51"/>
      <c r="O134" s="51"/>
      <c r="P134" s="51"/>
      <c r="Q134" s="2"/>
      <c r="R134" s="2"/>
      <c r="S134" s="42"/>
      <c r="T134" s="42"/>
      <c r="U134" s="41"/>
      <c r="V134" s="41"/>
      <c r="W134" s="42"/>
      <c r="X134" s="42"/>
      <c r="Y134" s="41"/>
    </row>
    <row r="135" spans="2:31" ht="12" customHeight="1" x14ac:dyDescent="0.2">
      <c r="B135" s="50"/>
      <c r="C135" s="48"/>
      <c r="D135" s="48"/>
      <c r="E135" s="50"/>
      <c r="F135" s="49"/>
      <c r="G135" s="49"/>
      <c r="H135" s="49"/>
      <c r="I135" s="51"/>
      <c r="J135" s="51"/>
      <c r="K135" s="51"/>
      <c r="L135" s="51"/>
      <c r="M135" s="51"/>
      <c r="N135" s="51"/>
      <c r="O135" s="51"/>
      <c r="P135" s="51"/>
      <c r="Q135" s="2"/>
      <c r="R135" s="2"/>
      <c r="S135" s="42"/>
      <c r="T135" s="42"/>
      <c r="U135" s="41"/>
      <c r="V135" s="41"/>
      <c r="W135" s="42"/>
      <c r="X135" s="42"/>
      <c r="Y135" s="41"/>
    </row>
    <row r="136" spans="2:31" s="2" customFormat="1" x14ac:dyDescent="0.2">
      <c r="B136" s="32" t="str">
        <f ca="1">S138 &amp; " " &amp; S140 &amp; " string  (" &amp; S$3 &amp;")"</f>
        <v>Shot Putt B string  (Men)</v>
      </c>
      <c r="H136" s="47"/>
      <c r="I136" s="29"/>
    </row>
    <row r="137" spans="2:31" x14ac:dyDescent="0.2">
      <c r="B137" s="75" t="s">
        <v>26</v>
      </c>
      <c r="C137" s="76" t="s">
        <v>23</v>
      </c>
      <c r="D137" s="76" t="s">
        <v>70</v>
      </c>
      <c r="E137" s="77" t="s">
        <v>24</v>
      </c>
      <c r="F137" s="78" t="s">
        <v>27</v>
      </c>
      <c r="G137" s="48"/>
      <c r="H137" s="48"/>
      <c r="I137" s="70" t="str">
        <f t="shared" ref="I137:P137" si="145">I$3</f>
        <v>Bromsgrove &amp; Redditch AC</v>
      </c>
      <c r="J137" s="70" t="str">
        <f t="shared" si="145"/>
        <v>Burton AC</v>
      </c>
      <c r="K137" s="70" t="str">
        <f t="shared" si="145"/>
        <v>Kidderminster &amp; Stourport AC</v>
      </c>
      <c r="L137" s="70" t="str">
        <f t="shared" si="145"/>
        <v>Newport Harriers</v>
      </c>
      <c r="M137" s="70" t="str">
        <f t="shared" si="145"/>
        <v>Royal Sutton Coldfield</v>
      </c>
      <c r="N137" s="70" t="str">
        <f t="shared" si="145"/>
        <v>Solihull &amp; Small Heath AC</v>
      </c>
      <c r="O137" s="70" t="str">
        <f t="shared" si="145"/>
        <v>Stratford on Avon AC</v>
      </c>
      <c r="P137" s="383" t="str">
        <f t="shared" si="145"/>
        <v>Team8</v>
      </c>
      <c r="S137" s="40">
        <v>51</v>
      </c>
      <c r="T137" s="41"/>
      <c r="U137" s="42" t="s">
        <v>81</v>
      </c>
      <c r="V137" s="41"/>
      <c r="W137" s="42"/>
      <c r="X137" s="42" t="s">
        <v>82</v>
      </c>
      <c r="Y137" s="41" t="s">
        <v>83</v>
      </c>
      <c r="Z137" s="1" t="s">
        <v>84</v>
      </c>
    </row>
    <row r="138" spans="2:31" x14ac:dyDescent="0.2">
      <c r="B138" s="222">
        <v>1</v>
      </c>
      <c r="C138" s="223" t="str">
        <f t="shared" ref="C138:C145" ca="1" si="146">IF(ISNA(V138),"",V138)</f>
        <v>Adrian James</v>
      </c>
      <c r="D138" s="223" t="str">
        <f t="shared" ref="D138:D145" si="147">IF(ISNA(Y138),"",Y138)</f>
        <v>Kidderminster &amp; Stourport AC</v>
      </c>
      <c r="E138" s="224">
        <v>33</v>
      </c>
      <c r="F138" s="225" t="s">
        <v>1984</v>
      </c>
      <c r="G138" s="49"/>
      <c r="H138" s="49"/>
      <c r="I138" s="55" t="str">
        <f t="shared" ref="I138:P145" si="148">IF($Z138=I$3,$T138,"")</f>
        <v/>
      </c>
      <c r="J138" s="56" t="str">
        <f t="shared" si="148"/>
        <v/>
      </c>
      <c r="K138" s="56">
        <f t="shared" ca="1" si="148"/>
        <v>8</v>
      </c>
      <c r="L138" s="56" t="str">
        <f t="shared" si="148"/>
        <v/>
      </c>
      <c r="M138" s="56" t="str">
        <f t="shared" si="148"/>
        <v/>
      </c>
      <c r="N138" s="56" t="str">
        <f t="shared" si="148"/>
        <v/>
      </c>
      <c r="O138" s="57" t="str">
        <f t="shared" si="148"/>
        <v/>
      </c>
      <c r="P138" s="144" t="str">
        <f t="shared" si="148"/>
        <v/>
      </c>
      <c r="Q138" s="2"/>
      <c r="R138" s="2"/>
      <c r="S138" s="42" t="str">
        <f ca="1">VLOOKUP(S137,INDIRECT($S$5),2,FALSE)</f>
        <v>Shot Putt</v>
      </c>
      <c r="T138" s="42">
        <f t="shared" ref="T138:T145" ca="1" si="149">IF(X138&gt;1,"Error",U138)</f>
        <v>8</v>
      </c>
      <c r="U138" s="42">
        <f t="shared" ref="U138:U145" ca="1" si="150">IF(AND(E138&lt;&gt;"",LEFT(F138,1)="d"),0,INDIRECT(AB138))</f>
        <v>8</v>
      </c>
      <c r="V138" s="41" t="str">
        <f t="shared" ref="V138:V145" ca="1" si="151">HLOOKUP(E138,INDIRECT($S$4),INDIRECT(AD138),FALSE)</f>
        <v>Adrian James</v>
      </c>
      <c r="W138" s="42" t="str">
        <f t="shared" ref="W138:W145" si="152">CONCATENATE("=",AA138)</f>
        <v>=3</v>
      </c>
      <c r="X138" s="42">
        <f t="shared" ref="X138:X145" ca="1" si="153">COUNTIF(INDIRECT(AE138),W138)</f>
        <v>1</v>
      </c>
      <c r="Y138" s="35" t="str">
        <f t="shared" ref="Y138:Y145" si="154">VLOOKUP(E138,TeamID,2,FALSE)</f>
        <v>Kidderminster &amp; Stourport AC</v>
      </c>
      <c r="Z138" s="1" t="str">
        <f t="shared" ref="Z138:Z145" si="155">IF(ISNA(Y138),"",Y138)</f>
        <v>Kidderminster &amp; Stourport AC</v>
      </c>
      <c r="AA138" s="1">
        <f t="shared" ref="AA138:AA145" si="156">HLOOKUP(E138,$I$24:$X$25, 2, FALSE)</f>
        <v>3</v>
      </c>
      <c r="AB138" s="1" t="str">
        <f>IF(S140="A","Admin!B24","Admin!C24")</f>
        <v>Admin!C24</v>
      </c>
      <c r="AC138" s="79">
        <v>1</v>
      </c>
      <c r="AD138" s="2" t="str">
        <f t="shared" ref="AD138:AD145" si="157">"S" &amp; ROW(AB138)+AC138</f>
        <v>S139</v>
      </c>
      <c r="AE138" s="2" t="str">
        <f t="shared" ref="AE138:AE145" si="158">"AA$"&amp;ROW(AD138)+AC138-1&amp;":AA$"&amp;ROW(AD138)+AC138+6</f>
        <v>AA$138:AA$145</v>
      </c>
    </row>
    <row r="139" spans="2:31" x14ac:dyDescent="0.2">
      <c r="B139" s="34">
        <v>2</v>
      </c>
      <c r="C139" s="67" t="str">
        <f t="shared" ca="1" si="146"/>
        <v>Jason Leach</v>
      </c>
      <c r="D139" s="67" t="str">
        <f t="shared" si="147"/>
        <v>Newport Harriers</v>
      </c>
      <c r="E139" s="36">
        <v>44</v>
      </c>
      <c r="F139" s="53" t="s">
        <v>1986</v>
      </c>
      <c r="G139" s="49"/>
      <c r="H139" s="49"/>
      <c r="I139" s="58" t="str">
        <f t="shared" si="148"/>
        <v/>
      </c>
      <c r="J139" s="59" t="str">
        <f t="shared" si="148"/>
        <v/>
      </c>
      <c r="K139" s="59" t="str">
        <f t="shared" si="148"/>
        <v/>
      </c>
      <c r="L139" s="59">
        <f t="shared" ca="1" si="148"/>
        <v>6</v>
      </c>
      <c r="M139" s="59" t="str">
        <f t="shared" si="148"/>
        <v/>
      </c>
      <c r="N139" s="59" t="str">
        <f t="shared" si="148"/>
        <v/>
      </c>
      <c r="O139" s="60" t="str">
        <f t="shared" si="148"/>
        <v/>
      </c>
      <c r="P139" s="149" t="str">
        <f t="shared" si="148"/>
        <v/>
      </c>
      <c r="Q139" s="2"/>
      <c r="R139" s="2"/>
      <c r="S139" s="42">
        <f>S137-$S$7</f>
        <v>19</v>
      </c>
      <c r="T139" s="42">
        <f t="shared" ca="1" si="149"/>
        <v>6</v>
      </c>
      <c r="U139" s="42">
        <f t="shared" ca="1" si="150"/>
        <v>6</v>
      </c>
      <c r="V139" s="41" t="str">
        <f t="shared" ca="1" si="151"/>
        <v>Jason Leach</v>
      </c>
      <c r="W139" s="42" t="str">
        <f t="shared" si="152"/>
        <v>=4</v>
      </c>
      <c r="X139" s="42">
        <f t="shared" ca="1" si="153"/>
        <v>1</v>
      </c>
      <c r="Y139" s="35" t="str">
        <f t="shared" si="154"/>
        <v>Newport Harriers</v>
      </c>
      <c r="Z139" s="1" t="str">
        <f t="shared" si="155"/>
        <v>Newport Harriers</v>
      </c>
      <c r="AA139" s="1">
        <f t="shared" si="156"/>
        <v>4</v>
      </c>
      <c r="AB139" s="1" t="str">
        <f>IF(S140="A","Admin!B25","Admin!C25")</f>
        <v>Admin!C25</v>
      </c>
      <c r="AC139" s="79">
        <f t="shared" ref="AC139:AC145" si="159">AC138-1</f>
        <v>0</v>
      </c>
      <c r="AD139" s="2" t="str">
        <f t="shared" si="157"/>
        <v>S139</v>
      </c>
      <c r="AE139" s="2" t="str">
        <f t="shared" si="158"/>
        <v>AA$138:AA$145</v>
      </c>
    </row>
    <row r="140" spans="2:31" x14ac:dyDescent="0.2">
      <c r="B140" s="34">
        <v>3</v>
      </c>
      <c r="C140" s="67" t="str">
        <f t="shared" ca="1" si="146"/>
        <v>Martyn Helliker</v>
      </c>
      <c r="D140" s="67" t="str">
        <f t="shared" si="147"/>
        <v>Stratford on Avon AC</v>
      </c>
      <c r="E140" s="36">
        <v>77</v>
      </c>
      <c r="F140" s="53" t="s">
        <v>1987</v>
      </c>
      <c r="G140" s="49"/>
      <c r="H140" s="49"/>
      <c r="I140" s="58" t="str">
        <f t="shared" si="148"/>
        <v/>
      </c>
      <c r="J140" s="59" t="str">
        <f t="shared" si="148"/>
        <v/>
      </c>
      <c r="K140" s="59" t="str">
        <f t="shared" si="148"/>
        <v/>
      </c>
      <c r="L140" s="59" t="str">
        <f t="shared" si="148"/>
        <v/>
      </c>
      <c r="M140" s="59" t="str">
        <f t="shared" si="148"/>
        <v/>
      </c>
      <c r="N140" s="59" t="str">
        <f t="shared" si="148"/>
        <v/>
      </c>
      <c r="O140" s="60">
        <f t="shared" ca="1" si="148"/>
        <v>5</v>
      </c>
      <c r="P140" s="149" t="str">
        <f t="shared" si="148"/>
        <v/>
      </c>
      <c r="Q140" s="2"/>
      <c r="R140" s="2"/>
      <c r="S140" s="81" t="s">
        <v>45</v>
      </c>
      <c r="T140" s="42">
        <f t="shared" ca="1" si="149"/>
        <v>5</v>
      </c>
      <c r="U140" s="42">
        <f t="shared" ca="1" si="150"/>
        <v>5</v>
      </c>
      <c r="V140" s="41" t="str">
        <f t="shared" ca="1" si="151"/>
        <v>Martyn Helliker</v>
      </c>
      <c r="W140" s="42" t="str">
        <f t="shared" si="152"/>
        <v>=7</v>
      </c>
      <c r="X140" s="42">
        <f t="shared" ca="1" si="153"/>
        <v>1</v>
      </c>
      <c r="Y140" s="35" t="str">
        <f t="shared" si="154"/>
        <v>Stratford on Avon AC</v>
      </c>
      <c r="Z140" s="1" t="str">
        <f t="shared" si="155"/>
        <v>Stratford on Avon AC</v>
      </c>
      <c r="AA140" s="1">
        <f t="shared" si="156"/>
        <v>7</v>
      </c>
      <c r="AB140" s="1" t="str">
        <f>IF(S140="A","Admin!B26","Admin!C26")</f>
        <v>Admin!C26</v>
      </c>
      <c r="AC140" s="79">
        <f t="shared" si="159"/>
        <v>-1</v>
      </c>
      <c r="AD140" s="2" t="str">
        <f t="shared" si="157"/>
        <v>S139</v>
      </c>
      <c r="AE140" s="2" t="str">
        <f t="shared" si="158"/>
        <v>AA$138:AA$145</v>
      </c>
    </row>
    <row r="141" spans="2:31" x14ac:dyDescent="0.2">
      <c r="B141" s="34">
        <v>4</v>
      </c>
      <c r="C141" s="67" t="str">
        <f t="shared" ca="1" si="146"/>
        <v>Andrew Haywood</v>
      </c>
      <c r="D141" s="67" t="str">
        <f t="shared" si="147"/>
        <v>Burton AC</v>
      </c>
      <c r="E141" s="36">
        <v>22</v>
      </c>
      <c r="F141" s="53" t="s">
        <v>1988</v>
      </c>
      <c r="G141" s="49"/>
      <c r="H141" s="49"/>
      <c r="I141" s="58" t="str">
        <f t="shared" si="148"/>
        <v/>
      </c>
      <c r="J141" s="59">
        <f t="shared" ca="1" si="148"/>
        <v>4</v>
      </c>
      <c r="K141" s="59" t="str">
        <f t="shared" si="148"/>
        <v/>
      </c>
      <c r="L141" s="59" t="str">
        <f t="shared" si="148"/>
        <v/>
      </c>
      <c r="M141" s="59" t="str">
        <f t="shared" si="148"/>
        <v/>
      </c>
      <c r="N141" s="59" t="str">
        <f t="shared" si="148"/>
        <v/>
      </c>
      <c r="O141" s="60" t="str">
        <f t="shared" si="148"/>
        <v/>
      </c>
      <c r="P141" s="149" t="str">
        <f t="shared" si="148"/>
        <v/>
      </c>
      <c r="Q141" s="2"/>
      <c r="R141" s="2"/>
      <c r="S141" s="80" t="s">
        <v>85</v>
      </c>
      <c r="T141" s="42">
        <f t="shared" ca="1" si="149"/>
        <v>4</v>
      </c>
      <c r="U141" s="42">
        <f t="shared" ca="1" si="150"/>
        <v>4</v>
      </c>
      <c r="V141" s="41" t="str">
        <f t="shared" ca="1" si="151"/>
        <v>Andrew Haywood</v>
      </c>
      <c r="W141" s="42" t="str">
        <f t="shared" si="152"/>
        <v>=2</v>
      </c>
      <c r="X141" s="42">
        <f t="shared" ca="1" si="153"/>
        <v>1</v>
      </c>
      <c r="Y141" s="35" t="str">
        <f t="shared" si="154"/>
        <v>Burton AC</v>
      </c>
      <c r="Z141" s="1" t="str">
        <f t="shared" si="155"/>
        <v>Burton AC</v>
      </c>
      <c r="AA141" s="1">
        <f t="shared" si="156"/>
        <v>2</v>
      </c>
      <c r="AB141" s="1" t="str">
        <f>IF(S140="A","Admin!B27","Admin!C27")</f>
        <v>Admin!C27</v>
      </c>
      <c r="AC141" s="79">
        <f t="shared" si="159"/>
        <v>-2</v>
      </c>
      <c r="AD141" s="2" t="str">
        <f t="shared" si="157"/>
        <v>S139</v>
      </c>
      <c r="AE141" s="2" t="str">
        <f t="shared" si="158"/>
        <v>AA$138:AA$145</v>
      </c>
    </row>
    <row r="142" spans="2:31" x14ac:dyDescent="0.2">
      <c r="B142" s="34">
        <v>5</v>
      </c>
      <c r="C142" s="67" t="str">
        <f t="shared" ca="1" si="146"/>
        <v>Vito Ricci</v>
      </c>
      <c r="D142" s="67" t="str">
        <f t="shared" si="147"/>
        <v>Bromsgrove &amp; Redditch AC</v>
      </c>
      <c r="E142" s="36">
        <v>11</v>
      </c>
      <c r="F142" s="53" t="s">
        <v>1989</v>
      </c>
      <c r="G142" s="49"/>
      <c r="H142" s="49"/>
      <c r="I142" s="58">
        <f t="shared" ca="1" si="148"/>
        <v>3</v>
      </c>
      <c r="J142" s="59" t="str">
        <f t="shared" si="148"/>
        <v/>
      </c>
      <c r="K142" s="59" t="str">
        <f t="shared" si="148"/>
        <v/>
      </c>
      <c r="L142" s="59" t="str">
        <f t="shared" si="148"/>
        <v/>
      </c>
      <c r="M142" s="59" t="str">
        <f t="shared" si="148"/>
        <v/>
      </c>
      <c r="N142" s="59" t="str">
        <f t="shared" si="148"/>
        <v/>
      </c>
      <c r="O142" s="60" t="str">
        <f t="shared" si="148"/>
        <v/>
      </c>
      <c r="P142" s="149" t="str">
        <f t="shared" si="148"/>
        <v/>
      </c>
      <c r="Q142" s="2"/>
      <c r="R142" s="2"/>
      <c r="S142" s="42"/>
      <c r="T142" s="42">
        <f t="shared" ca="1" si="149"/>
        <v>3</v>
      </c>
      <c r="U142" s="42">
        <f t="shared" ca="1" si="150"/>
        <v>3</v>
      </c>
      <c r="V142" s="41" t="str">
        <f t="shared" ca="1" si="151"/>
        <v>Vito Ricci</v>
      </c>
      <c r="W142" s="42" t="str">
        <f t="shared" si="152"/>
        <v>=1</v>
      </c>
      <c r="X142" s="42">
        <f t="shared" ca="1" si="153"/>
        <v>1</v>
      </c>
      <c r="Y142" s="35" t="str">
        <f t="shared" si="154"/>
        <v>Bromsgrove &amp; Redditch AC</v>
      </c>
      <c r="Z142" s="1" t="str">
        <f t="shared" si="155"/>
        <v>Bromsgrove &amp; Redditch AC</v>
      </c>
      <c r="AA142" s="1">
        <f t="shared" si="156"/>
        <v>1</v>
      </c>
      <c r="AB142" s="1" t="str">
        <f>IF(S140="A","Admin!B28","Admin!C28")</f>
        <v>Admin!C28</v>
      </c>
      <c r="AC142" s="79">
        <f t="shared" si="159"/>
        <v>-3</v>
      </c>
      <c r="AD142" s="2" t="str">
        <f t="shared" si="157"/>
        <v>S139</v>
      </c>
      <c r="AE142" s="2" t="str">
        <f t="shared" si="158"/>
        <v>AA$138:AA$145</v>
      </c>
    </row>
    <row r="143" spans="2:31" x14ac:dyDescent="0.2">
      <c r="B143" s="34">
        <v>6</v>
      </c>
      <c r="C143" s="67" t="str">
        <f t="shared" ca="1" si="146"/>
        <v/>
      </c>
      <c r="D143" s="67" t="str">
        <f t="shared" si="147"/>
        <v/>
      </c>
      <c r="E143" s="36"/>
      <c r="F143" s="53" t="s">
        <v>98</v>
      </c>
      <c r="G143" s="49"/>
      <c r="H143" s="49"/>
      <c r="I143" s="58" t="str">
        <f t="shared" si="148"/>
        <v/>
      </c>
      <c r="J143" s="59" t="str">
        <f t="shared" si="148"/>
        <v/>
      </c>
      <c r="K143" s="59" t="str">
        <f t="shared" si="148"/>
        <v/>
      </c>
      <c r="L143" s="59" t="str">
        <f t="shared" si="148"/>
        <v/>
      </c>
      <c r="M143" s="59" t="str">
        <f t="shared" si="148"/>
        <v/>
      </c>
      <c r="N143" s="59" t="str">
        <f t="shared" si="148"/>
        <v/>
      </c>
      <c r="O143" s="60" t="str">
        <f t="shared" si="148"/>
        <v/>
      </c>
      <c r="P143" s="149" t="str">
        <f t="shared" si="148"/>
        <v/>
      </c>
      <c r="Q143" s="2"/>
      <c r="R143" s="2"/>
      <c r="S143" s="42"/>
      <c r="T143" s="42" t="str">
        <f t="shared" ca="1" si="149"/>
        <v>Error</v>
      </c>
      <c r="U143" s="42">
        <f t="shared" ca="1" si="150"/>
        <v>2</v>
      </c>
      <c r="V143" s="41" t="e">
        <f t="shared" ca="1" si="151"/>
        <v>#N/A</v>
      </c>
      <c r="W143" s="42" t="e">
        <f t="shared" si="152"/>
        <v>#N/A</v>
      </c>
      <c r="X143" s="42">
        <f t="shared" ca="1" si="153"/>
        <v>3</v>
      </c>
      <c r="Y143" s="35" t="e">
        <f t="shared" si="154"/>
        <v>#N/A</v>
      </c>
      <c r="Z143" s="1" t="str">
        <f t="shared" si="155"/>
        <v/>
      </c>
      <c r="AA143" s="1" t="e">
        <f t="shared" si="156"/>
        <v>#N/A</v>
      </c>
      <c r="AB143" s="1" t="str">
        <f>IF(S140="A","Admin!B29","Admin!C29")</f>
        <v>Admin!C29</v>
      </c>
      <c r="AC143" s="79">
        <f t="shared" si="159"/>
        <v>-4</v>
      </c>
      <c r="AD143" s="2" t="str">
        <f t="shared" si="157"/>
        <v>S139</v>
      </c>
      <c r="AE143" s="2" t="str">
        <f t="shared" si="158"/>
        <v>AA$138:AA$145</v>
      </c>
    </row>
    <row r="144" spans="2:31" x14ac:dyDescent="0.2">
      <c r="B144" s="37">
        <v>7</v>
      </c>
      <c r="C144" s="68" t="str">
        <f t="shared" ca="1" si="146"/>
        <v/>
      </c>
      <c r="D144" s="68" t="str">
        <f t="shared" si="147"/>
        <v/>
      </c>
      <c r="E144" s="38"/>
      <c r="F144" s="54" t="s">
        <v>98</v>
      </c>
      <c r="G144" s="49"/>
      <c r="H144" s="49"/>
      <c r="I144" s="61" t="str">
        <f t="shared" si="148"/>
        <v/>
      </c>
      <c r="J144" s="62" t="str">
        <f t="shared" si="148"/>
        <v/>
      </c>
      <c r="K144" s="62" t="str">
        <f t="shared" si="148"/>
        <v/>
      </c>
      <c r="L144" s="62" t="str">
        <f t="shared" si="148"/>
        <v/>
      </c>
      <c r="M144" s="62" t="str">
        <f t="shared" si="148"/>
        <v/>
      </c>
      <c r="N144" s="62" t="str">
        <f t="shared" si="148"/>
        <v/>
      </c>
      <c r="O144" s="63" t="str">
        <f t="shared" si="148"/>
        <v/>
      </c>
      <c r="P144" s="149" t="str">
        <f t="shared" si="148"/>
        <v/>
      </c>
      <c r="Q144" s="2"/>
      <c r="R144" s="2"/>
      <c r="S144" s="42"/>
      <c r="T144" s="42" t="str">
        <f t="shared" ca="1" si="149"/>
        <v>Error</v>
      </c>
      <c r="U144" s="42">
        <f t="shared" ca="1" si="150"/>
        <v>1</v>
      </c>
      <c r="V144" s="41" t="e">
        <f t="shared" ca="1" si="151"/>
        <v>#N/A</v>
      </c>
      <c r="W144" s="42" t="e">
        <f t="shared" si="152"/>
        <v>#N/A</v>
      </c>
      <c r="X144" s="42">
        <f t="shared" ca="1" si="153"/>
        <v>3</v>
      </c>
      <c r="Y144" s="35" t="e">
        <f t="shared" si="154"/>
        <v>#N/A</v>
      </c>
      <c r="Z144" s="1" t="str">
        <f t="shared" si="155"/>
        <v/>
      </c>
      <c r="AA144" s="1" t="e">
        <f t="shared" si="156"/>
        <v>#N/A</v>
      </c>
      <c r="AB144" s="1" t="str">
        <f>IF(S140="A","Admin!B30","Admin!C30")</f>
        <v>Admin!C30</v>
      </c>
      <c r="AC144" s="79">
        <f t="shared" si="159"/>
        <v>-5</v>
      </c>
      <c r="AD144" s="2" t="str">
        <f t="shared" si="157"/>
        <v>S139</v>
      </c>
      <c r="AE144" s="2" t="str">
        <f t="shared" si="158"/>
        <v>AA$138:AA$145</v>
      </c>
    </row>
    <row r="145" spans="2:31" hidden="1" x14ac:dyDescent="0.2">
      <c r="B145" s="378">
        <v>8</v>
      </c>
      <c r="C145" s="379" t="str">
        <f t="shared" ca="1" si="146"/>
        <v/>
      </c>
      <c r="D145" s="379" t="str">
        <f t="shared" si="147"/>
        <v/>
      </c>
      <c r="E145" s="380"/>
      <c r="F145" s="381" t="s">
        <v>98</v>
      </c>
      <c r="G145" s="49"/>
      <c r="H145" s="49"/>
      <c r="I145" s="374" t="str">
        <f t="shared" si="148"/>
        <v/>
      </c>
      <c r="J145" s="382" t="str">
        <f t="shared" si="148"/>
        <v/>
      </c>
      <c r="K145" s="382" t="str">
        <f t="shared" si="148"/>
        <v/>
      </c>
      <c r="L145" s="382" t="str">
        <f t="shared" si="148"/>
        <v/>
      </c>
      <c r="M145" s="382" t="str">
        <f t="shared" si="148"/>
        <v/>
      </c>
      <c r="N145" s="382" t="str">
        <f t="shared" si="148"/>
        <v/>
      </c>
      <c r="O145" s="382" t="str">
        <f t="shared" si="148"/>
        <v/>
      </c>
      <c r="P145" s="63" t="str">
        <f t="shared" si="148"/>
        <v/>
      </c>
      <c r="Q145" s="2"/>
      <c r="R145" s="2"/>
      <c r="S145" s="42"/>
      <c r="T145" s="42" t="str">
        <f t="shared" ca="1" si="149"/>
        <v>Error</v>
      </c>
      <c r="U145" s="42">
        <f t="shared" ca="1" si="150"/>
        <v>0</v>
      </c>
      <c r="V145" s="41" t="e">
        <f t="shared" ca="1" si="151"/>
        <v>#N/A</v>
      </c>
      <c r="W145" s="42" t="e">
        <f t="shared" si="152"/>
        <v>#N/A</v>
      </c>
      <c r="X145" s="42">
        <f t="shared" ca="1" si="153"/>
        <v>3</v>
      </c>
      <c r="Y145" s="35" t="e">
        <f t="shared" si="154"/>
        <v>#N/A</v>
      </c>
      <c r="Z145" s="1" t="str">
        <f t="shared" si="155"/>
        <v/>
      </c>
      <c r="AA145" s="1" t="e">
        <f t="shared" si="156"/>
        <v>#N/A</v>
      </c>
      <c r="AB145" s="1" t="str">
        <f>IF(S140="A","Admin!B31","Admin!C31")</f>
        <v>Admin!C31</v>
      </c>
      <c r="AC145" s="79">
        <f t="shared" si="159"/>
        <v>-6</v>
      </c>
      <c r="AD145" s="2" t="str">
        <f t="shared" si="157"/>
        <v>S139</v>
      </c>
      <c r="AE145" s="2" t="str">
        <f t="shared" si="158"/>
        <v>AA$138:AA$145</v>
      </c>
    </row>
    <row r="148" spans="2:31" s="2" customFormat="1" x14ac:dyDescent="0.2">
      <c r="B148" s="32" t="str">
        <f ca="1">S150 &amp; " " &amp; S152 &amp; " string  (" &amp; S$3 &amp;")"</f>
        <v>Discus A string  (Men)</v>
      </c>
      <c r="H148" s="47"/>
      <c r="I148" s="29"/>
    </row>
    <row r="149" spans="2:31" x14ac:dyDescent="0.2">
      <c r="B149" s="75" t="s">
        <v>26</v>
      </c>
      <c r="C149" s="76" t="s">
        <v>23</v>
      </c>
      <c r="D149" s="76" t="s">
        <v>70</v>
      </c>
      <c r="E149" s="77" t="s">
        <v>24</v>
      </c>
      <c r="F149" s="78" t="s">
        <v>27</v>
      </c>
      <c r="G149" s="48"/>
      <c r="H149" s="48"/>
      <c r="I149" s="70" t="str">
        <f t="shared" ref="I149:P149" si="160">I$3</f>
        <v>Bromsgrove &amp; Redditch AC</v>
      </c>
      <c r="J149" s="70" t="str">
        <f t="shared" si="160"/>
        <v>Burton AC</v>
      </c>
      <c r="K149" s="70" t="str">
        <f t="shared" si="160"/>
        <v>Kidderminster &amp; Stourport AC</v>
      </c>
      <c r="L149" s="70" t="str">
        <f t="shared" si="160"/>
        <v>Newport Harriers</v>
      </c>
      <c r="M149" s="70" t="str">
        <f t="shared" si="160"/>
        <v>Royal Sutton Coldfield</v>
      </c>
      <c r="N149" s="70" t="str">
        <f t="shared" si="160"/>
        <v>Solihull &amp; Small Heath AC</v>
      </c>
      <c r="O149" s="70" t="str">
        <f t="shared" si="160"/>
        <v>Stratford on Avon AC</v>
      </c>
      <c r="P149" s="383" t="str">
        <f t="shared" si="160"/>
        <v>Team8</v>
      </c>
      <c r="S149" s="40">
        <v>52</v>
      </c>
      <c r="T149" s="41"/>
      <c r="U149" s="42" t="s">
        <v>81</v>
      </c>
      <c r="V149" s="41"/>
      <c r="W149" s="42"/>
      <c r="X149" s="42" t="s">
        <v>82</v>
      </c>
      <c r="Y149" s="41" t="s">
        <v>83</v>
      </c>
      <c r="Z149" s="1" t="s">
        <v>84</v>
      </c>
    </row>
    <row r="150" spans="2:31" x14ac:dyDescent="0.2">
      <c r="B150" s="222">
        <v>1</v>
      </c>
      <c r="C150" s="223" t="str">
        <f t="shared" ref="C150:C157" ca="1" si="161">IF(ISNA(V150),"",V150)</f>
        <v>Kevin Brown</v>
      </c>
      <c r="D150" s="223" t="str">
        <f t="shared" ref="D150:D157" si="162">IF(ISNA(Y150),"",Y150)</f>
        <v>Royal Sutton Coldfield</v>
      </c>
      <c r="E150" s="224">
        <v>5</v>
      </c>
      <c r="F150" s="225" t="s">
        <v>2161</v>
      </c>
      <c r="G150" s="49"/>
      <c r="H150" s="49"/>
      <c r="I150" s="55" t="str">
        <f t="shared" ref="I150:P157" si="163">IF($Z150=I$3,$T150,"")</f>
        <v/>
      </c>
      <c r="J150" s="56" t="str">
        <f t="shared" si="163"/>
        <v/>
      </c>
      <c r="K150" s="56" t="str">
        <f t="shared" si="163"/>
        <v/>
      </c>
      <c r="L150" s="56" t="str">
        <f t="shared" si="163"/>
        <v/>
      </c>
      <c r="M150" s="56">
        <f t="shared" ca="1" si="163"/>
        <v>10</v>
      </c>
      <c r="N150" s="56" t="str">
        <f t="shared" si="163"/>
        <v/>
      </c>
      <c r="O150" s="57" t="str">
        <f t="shared" si="163"/>
        <v/>
      </c>
      <c r="P150" s="144" t="str">
        <f t="shared" si="163"/>
        <v/>
      </c>
      <c r="Q150" s="2"/>
      <c r="R150" s="2"/>
      <c r="S150" s="42" t="str">
        <f ca="1">VLOOKUP(S149,INDIRECT($S$5),2,FALSE)</f>
        <v>Discus</v>
      </c>
      <c r="T150" s="42">
        <f t="shared" ref="T150:T157" ca="1" si="164">IF(X150&gt;1,"Error",U150)</f>
        <v>10</v>
      </c>
      <c r="U150" s="42">
        <f t="shared" ref="U150:U157" ca="1" si="165">IF(AND(E150&lt;&gt;"",LEFT(F150,1)="d"),0,INDIRECT(AB150))</f>
        <v>10</v>
      </c>
      <c r="V150" s="41" t="str">
        <f t="shared" ref="V150:V157" ca="1" si="166">HLOOKUP(E150,INDIRECT($S$4),INDIRECT(AD150),FALSE)</f>
        <v>Kevin Brown</v>
      </c>
      <c r="W150" s="42" t="str">
        <f t="shared" ref="W150:W157" si="167">CONCATENATE("=",AA150)</f>
        <v>=5</v>
      </c>
      <c r="X150" s="42">
        <f t="shared" ref="X150:X157" ca="1" si="168">COUNTIF(INDIRECT(AE150),W150)</f>
        <v>1</v>
      </c>
      <c r="Y150" s="35" t="str">
        <f t="shared" ref="Y150:Y157" si="169">VLOOKUP(E150,TeamID,2,FALSE)</f>
        <v>Royal Sutton Coldfield</v>
      </c>
      <c r="Z150" s="1" t="str">
        <f t="shared" ref="Z150:Z157" si="170">IF(ISNA(Y150),"",Y150)</f>
        <v>Royal Sutton Coldfield</v>
      </c>
      <c r="AA150" s="1">
        <f t="shared" ref="AA150:AA157" si="171">HLOOKUP(E150,$I$24:$X$25, 2, FALSE)</f>
        <v>5</v>
      </c>
      <c r="AB150" s="1" t="str">
        <f>IF(S152="A","Admin!B24","Admin!C24")</f>
        <v>Admin!B24</v>
      </c>
      <c r="AC150" s="79">
        <v>1</v>
      </c>
      <c r="AD150" s="2" t="str">
        <f t="shared" ref="AD150:AD157" si="172">"S" &amp; ROW(AB150)+AC150</f>
        <v>S151</v>
      </c>
      <c r="AE150" s="2" t="str">
        <f t="shared" ref="AE150:AE157" si="173">"AA$"&amp;ROW(AD150)+AC150-1&amp;":AA$"&amp;ROW(AD150)+AC150+6</f>
        <v>AA$150:AA$157</v>
      </c>
    </row>
    <row r="151" spans="2:31" x14ac:dyDescent="0.2">
      <c r="B151" s="34">
        <v>2</v>
      </c>
      <c r="C151" s="67" t="str">
        <f t="shared" ca="1" si="161"/>
        <v>Benjamin Acton</v>
      </c>
      <c r="D151" s="67" t="str">
        <f t="shared" si="162"/>
        <v>Burton AC</v>
      </c>
      <c r="E151" s="36">
        <v>2</v>
      </c>
      <c r="F151" s="53" t="s">
        <v>2162</v>
      </c>
      <c r="G151" s="49"/>
      <c r="H151" s="49"/>
      <c r="I151" s="58" t="str">
        <f t="shared" si="163"/>
        <v/>
      </c>
      <c r="J151" s="59">
        <f t="shared" ca="1" si="163"/>
        <v>8</v>
      </c>
      <c r="K151" s="59" t="str">
        <f t="shared" si="163"/>
        <v/>
      </c>
      <c r="L151" s="59" t="str">
        <f t="shared" si="163"/>
        <v/>
      </c>
      <c r="M151" s="59" t="str">
        <f t="shared" si="163"/>
        <v/>
      </c>
      <c r="N151" s="59" t="str">
        <f t="shared" si="163"/>
        <v/>
      </c>
      <c r="O151" s="60" t="str">
        <f t="shared" si="163"/>
        <v/>
      </c>
      <c r="P151" s="149" t="str">
        <f t="shared" si="163"/>
        <v/>
      </c>
      <c r="Q151" s="2"/>
      <c r="R151" s="2"/>
      <c r="S151" s="42">
        <f>S149-$S$7</f>
        <v>20</v>
      </c>
      <c r="T151" s="42">
        <f t="shared" ca="1" si="164"/>
        <v>8</v>
      </c>
      <c r="U151" s="42">
        <f t="shared" ca="1" si="165"/>
        <v>8</v>
      </c>
      <c r="V151" s="41" t="str">
        <f t="shared" ca="1" si="166"/>
        <v>Benjamin Acton</v>
      </c>
      <c r="W151" s="42" t="str">
        <f t="shared" si="167"/>
        <v>=2</v>
      </c>
      <c r="X151" s="42">
        <f t="shared" ca="1" si="168"/>
        <v>1</v>
      </c>
      <c r="Y151" s="35" t="str">
        <f t="shared" si="169"/>
        <v>Burton AC</v>
      </c>
      <c r="Z151" s="1" t="str">
        <f t="shared" si="170"/>
        <v>Burton AC</v>
      </c>
      <c r="AA151" s="1">
        <f t="shared" si="171"/>
        <v>2</v>
      </c>
      <c r="AB151" s="1" t="str">
        <f>IF(S152="A","Admin!B25","Admin!C25")</f>
        <v>Admin!B25</v>
      </c>
      <c r="AC151" s="79">
        <f t="shared" ref="AC151:AC157" si="174">AC150-1</f>
        <v>0</v>
      </c>
      <c r="AD151" s="2" t="str">
        <f t="shared" si="172"/>
        <v>S151</v>
      </c>
      <c r="AE151" s="2" t="str">
        <f t="shared" si="173"/>
        <v>AA$150:AA$157</v>
      </c>
    </row>
    <row r="152" spans="2:31" x14ac:dyDescent="0.2">
      <c r="B152" s="34">
        <v>3</v>
      </c>
      <c r="C152" s="67" t="str">
        <f t="shared" ca="1" si="161"/>
        <v>Sam Cater</v>
      </c>
      <c r="D152" s="67" t="str">
        <f t="shared" si="162"/>
        <v>Bromsgrove &amp; Redditch AC</v>
      </c>
      <c r="E152" s="36">
        <v>1</v>
      </c>
      <c r="F152" s="53" t="s">
        <v>2163</v>
      </c>
      <c r="G152" s="49"/>
      <c r="H152" s="49"/>
      <c r="I152" s="58">
        <f t="shared" ca="1" si="163"/>
        <v>7</v>
      </c>
      <c r="J152" s="59" t="str">
        <f t="shared" si="163"/>
        <v/>
      </c>
      <c r="K152" s="59" t="str">
        <f t="shared" si="163"/>
        <v/>
      </c>
      <c r="L152" s="59" t="str">
        <f t="shared" si="163"/>
        <v/>
      </c>
      <c r="M152" s="59" t="str">
        <f t="shared" si="163"/>
        <v/>
      </c>
      <c r="N152" s="59" t="str">
        <f t="shared" si="163"/>
        <v/>
      </c>
      <c r="O152" s="60" t="str">
        <f t="shared" si="163"/>
        <v/>
      </c>
      <c r="P152" s="149" t="str">
        <f t="shared" si="163"/>
        <v/>
      </c>
      <c r="Q152" s="2"/>
      <c r="R152" s="2"/>
      <c r="S152" s="81" t="s">
        <v>44</v>
      </c>
      <c r="T152" s="42">
        <f t="shared" ca="1" si="164"/>
        <v>7</v>
      </c>
      <c r="U152" s="42">
        <f t="shared" ca="1" si="165"/>
        <v>7</v>
      </c>
      <c r="V152" s="41" t="str">
        <f t="shared" ca="1" si="166"/>
        <v>Sam Cater</v>
      </c>
      <c r="W152" s="42" t="str">
        <f t="shared" si="167"/>
        <v>=1</v>
      </c>
      <c r="X152" s="42">
        <f t="shared" ca="1" si="168"/>
        <v>1</v>
      </c>
      <c r="Y152" s="35" t="str">
        <f t="shared" si="169"/>
        <v>Bromsgrove &amp; Redditch AC</v>
      </c>
      <c r="Z152" s="1" t="str">
        <f t="shared" si="170"/>
        <v>Bromsgrove &amp; Redditch AC</v>
      </c>
      <c r="AA152" s="1">
        <f t="shared" si="171"/>
        <v>1</v>
      </c>
      <c r="AB152" s="1" t="str">
        <f>IF(S152="A","Admin!B26","Admin!C26")</f>
        <v>Admin!B26</v>
      </c>
      <c r="AC152" s="79">
        <f t="shared" si="174"/>
        <v>-1</v>
      </c>
      <c r="AD152" s="2" t="str">
        <f t="shared" si="172"/>
        <v>S151</v>
      </c>
      <c r="AE152" s="2" t="str">
        <f t="shared" si="173"/>
        <v>AA$150:AA$157</v>
      </c>
    </row>
    <row r="153" spans="2:31" x14ac:dyDescent="0.2">
      <c r="B153" s="34">
        <v>4</v>
      </c>
      <c r="C153" s="67" t="str">
        <f t="shared" ca="1" si="161"/>
        <v>Lewis Byng</v>
      </c>
      <c r="D153" s="67" t="str">
        <f t="shared" si="162"/>
        <v>Stratford on Avon AC</v>
      </c>
      <c r="E153" s="36">
        <v>77</v>
      </c>
      <c r="F153" s="53" t="s">
        <v>2164</v>
      </c>
      <c r="G153" s="49"/>
      <c r="H153" s="49"/>
      <c r="I153" s="58" t="str">
        <f t="shared" si="163"/>
        <v/>
      </c>
      <c r="J153" s="59" t="str">
        <f t="shared" si="163"/>
        <v/>
      </c>
      <c r="K153" s="59" t="str">
        <f t="shared" si="163"/>
        <v/>
      </c>
      <c r="L153" s="59" t="str">
        <f t="shared" si="163"/>
        <v/>
      </c>
      <c r="M153" s="59" t="str">
        <f t="shared" si="163"/>
        <v/>
      </c>
      <c r="N153" s="59" t="str">
        <f t="shared" si="163"/>
        <v/>
      </c>
      <c r="O153" s="60">
        <f t="shared" ca="1" si="163"/>
        <v>6</v>
      </c>
      <c r="P153" s="149" t="str">
        <f t="shared" si="163"/>
        <v/>
      </c>
      <c r="Q153" s="2"/>
      <c r="R153" s="2"/>
      <c r="S153" s="80" t="s">
        <v>85</v>
      </c>
      <c r="T153" s="42">
        <f t="shared" ca="1" si="164"/>
        <v>6</v>
      </c>
      <c r="U153" s="42">
        <f t="shared" ca="1" si="165"/>
        <v>6</v>
      </c>
      <c r="V153" s="41" t="str">
        <f t="shared" ca="1" si="166"/>
        <v>Lewis Byng</v>
      </c>
      <c r="W153" s="42" t="str">
        <f t="shared" si="167"/>
        <v>=7</v>
      </c>
      <c r="X153" s="42">
        <f t="shared" ca="1" si="168"/>
        <v>1</v>
      </c>
      <c r="Y153" s="35" t="str">
        <f t="shared" si="169"/>
        <v>Stratford on Avon AC</v>
      </c>
      <c r="Z153" s="1" t="str">
        <f t="shared" si="170"/>
        <v>Stratford on Avon AC</v>
      </c>
      <c r="AA153" s="1">
        <f t="shared" si="171"/>
        <v>7</v>
      </c>
      <c r="AB153" s="1" t="str">
        <f>IF(S152="A","Admin!B27","Admin!C27")</f>
        <v>Admin!B27</v>
      </c>
      <c r="AC153" s="79">
        <f t="shared" si="174"/>
        <v>-2</v>
      </c>
      <c r="AD153" s="2" t="str">
        <f t="shared" si="172"/>
        <v>S151</v>
      </c>
      <c r="AE153" s="2" t="str">
        <f t="shared" si="173"/>
        <v>AA$150:AA$157</v>
      </c>
    </row>
    <row r="154" spans="2:31" x14ac:dyDescent="0.2">
      <c r="B154" s="34">
        <v>5</v>
      </c>
      <c r="C154" s="67" t="str">
        <f t="shared" ca="1" si="161"/>
        <v>Chris Telling</v>
      </c>
      <c r="D154" s="67" t="str">
        <f t="shared" si="162"/>
        <v>Kidderminster &amp; Stourport AC</v>
      </c>
      <c r="E154" s="36">
        <v>3</v>
      </c>
      <c r="F154" s="53" t="s">
        <v>2165</v>
      </c>
      <c r="G154" s="49"/>
      <c r="H154" s="49"/>
      <c r="I154" s="58" t="str">
        <f t="shared" si="163"/>
        <v/>
      </c>
      <c r="J154" s="59" t="str">
        <f t="shared" si="163"/>
        <v/>
      </c>
      <c r="K154" s="59">
        <f t="shared" ca="1" si="163"/>
        <v>5</v>
      </c>
      <c r="L154" s="59" t="str">
        <f t="shared" si="163"/>
        <v/>
      </c>
      <c r="M154" s="59" t="str">
        <f t="shared" si="163"/>
        <v/>
      </c>
      <c r="N154" s="59" t="str">
        <f t="shared" si="163"/>
        <v/>
      </c>
      <c r="O154" s="60" t="str">
        <f t="shared" si="163"/>
        <v/>
      </c>
      <c r="P154" s="149" t="str">
        <f t="shared" si="163"/>
        <v/>
      </c>
      <c r="Q154" s="2"/>
      <c r="R154" s="2"/>
      <c r="S154" s="42"/>
      <c r="T154" s="42">
        <f t="shared" ca="1" si="164"/>
        <v>5</v>
      </c>
      <c r="U154" s="42">
        <f t="shared" ca="1" si="165"/>
        <v>5</v>
      </c>
      <c r="V154" s="41" t="str">
        <f t="shared" ca="1" si="166"/>
        <v>Chris Telling</v>
      </c>
      <c r="W154" s="42" t="str">
        <f t="shared" si="167"/>
        <v>=3</v>
      </c>
      <c r="X154" s="42">
        <f t="shared" ca="1" si="168"/>
        <v>1</v>
      </c>
      <c r="Y154" s="35" t="str">
        <f t="shared" si="169"/>
        <v>Kidderminster &amp; Stourport AC</v>
      </c>
      <c r="Z154" s="1" t="str">
        <f t="shared" si="170"/>
        <v>Kidderminster &amp; Stourport AC</v>
      </c>
      <c r="AA154" s="1">
        <f t="shared" si="171"/>
        <v>3</v>
      </c>
      <c r="AB154" s="1" t="str">
        <f>IF(S152="A","Admin!B28","Admin!C28")</f>
        <v>Admin!B28</v>
      </c>
      <c r="AC154" s="79">
        <f t="shared" si="174"/>
        <v>-3</v>
      </c>
      <c r="AD154" s="2" t="str">
        <f t="shared" si="172"/>
        <v>S151</v>
      </c>
      <c r="AE154" s="2" t="str">
        <f t="shared" si="173"/>
        <v>AA$150:AA$157</v>
      </c>
    </row>
    <row r="155" spans="2:31" x14ac:dyDescent="0.2">
      <c r="B155" s="34">
        <v>6</v>
      </c>
      <c r="C155" s="67" t="str">
        <f t="shared" ca="1" si="161"/>
        <v>Rob Eales</v>
      </c>
      <c r="D155" s="67" t="str">
        <f t="shared" si="162"/>
        <v>Newport Harriers</v>
      </c>
      <c r="E155" s="36">
        <v>44</v>
      </c>
      <c r="F155" s="53" t="s">
        <v>2166</v>
      </c>
      <c r="G155" s="49"/>
      <c r="H155" s="49"/>
      <c r="I155" s="58" t="str">
        <f t="shared" si="163"/>
        <v/>
      </c>
      <c r="J155" s="59" t="str">
        <f t="shared" si="163"/>
        <v/>
      </c>
      <c r="K155" s="59" t="str">
        <f t="shared" si="163"/>
        <v/>
      </c>
      <c r="L155" s="59">
        <f t="shared" ca="1" si="163"/>
        <v>4</v>
      </c>
      <c r="M155" s="59" t="str">
        <f t="shared" si="163"/>
        <v/>
      </c>
      <c r="N155" s="59" t="str">
        <f t="shared" si="163"/>
        <v/>
      </c>
      <c r="O155" s="60" t="str">
        <f t="shared" si="163"/>
        <v/>
      </c>
      <c r="P155" s="149" t="str">
        <f t="shared" si="163"/>
        <v/>
      </c>
      <c r="Q155" s="2"/>
      <c r="R155" s="2"/>
      <c r="S155" s="42"/>
      <c r="T155" s="42">
        <f t="shared" ca="1" si="164"/>
        <v>4</v>
      </c>
      <c r="U155" s="42">
        <f t="shared" ca="1" si="165"/>
        <v>4</v>
      </c>
      <c r="V155" s="41" t="str">
        <f t="shared" ca="1" si="166"/>
        <v>Rob Eales</v>
      </c>
      <c r="W155" s="42" t="str">
        <f t="shared" si="167"/>
        <v>=4</v>
      </c>
      <c r="X155" s="42">
        <f t="shared" ca="1" si="168"/>
        <v>1</v>
      </c>
      <c r="Y155" s="35" t="str">
        <f t="shared" si="169"/>
        <v>Newport Harriers</v>
      </c>
      <c r="Z155" s="1" t="str">
        <f t="shared" si="170"/>
        <v>Newport Harriers</v>
      </c>
      <c r="AA155" s="1">
        <f t="shared" si="171"/>
        <v>4</v>
      </c>
      <c r="AB155" s="1" t="str">
        <f>IF(S152="A","Admin!B29","Admin!C29")</f>
        <v>Admin!B29</v>
      </c>
      <c r="AC155" s="79">
        <f t="shared" si="174"/>
        <v>-4</v>
      </c>
      <c r="AD155" s="2" t="str">
        <f t="shared" si="172"/>
        <v>S151</v>
      </c>
      <c r="AE155" s="2" t="str">
        <f t="shared" si="173"/>
        <v>AA$150:AA$157</v>
      </c>
    </row>
    <row r="156" spans="2:31" x14ac:dyDescent="0.2">
      <c r="B156" s="37">
        <v>7</v>
      </c>
      <c r="C156" s="68" t="str">
        <f t="shared" ca="1" si="161"/>
        <v>Benjamin Clarke</v>
      </c>
      <c r="D156" s="68" t="str">
        <f t="shared" si="162"/>
        <v>Solihull &amp; Small Heath AC</v>
      </c>
      <c r="E156" s="38">
        <v>66</v>
      </c>
      <c r="F156" s="54" t="s">
        <v>2167</v>
      </c>
      <c r="G156" s="49"/>
      <c r="H156" s="49"/>
      <c r="I156" s="61" t="str">
        <f t="shared" si="163"/>
        <v/>
      </c>
      <c r="J156" s="62" t="str">
        <f t="shared" si="163"/>
        <v/>
      </c>
      <c r="K156" s="62" t="str">
        <f t="shared" si="163"/>
        <v/>
      </c>
      <c r="L156" s="62" t="str">
        <f t="shared" si="163"/>
        <v/>
      </c>
      <c r="M156" s="62" t="str">
        <f t="shared" si="163"/>
        <v/>
      </c>
      <c r="N156" s="62">
        <f t="shared" ca="1" si="163"/>
        <v>3</v>
      </c>
      <c r="O156" s="63" t="str">
        <f t="shared" si="163"/>
        <v/>
      </c>
      <c r="P156" s="149" t="str">
        <f t="shared" si="163"/>
        <v/>
      </c>
      <c r="Q156" s="2"/>
      <c r="R156" s="2"/>
      <c r="S156" s="42"/>
      <c r="T156" s="42">
        <f t="shared" ca="1" si="164"/>
        <v>3</v>
      </c>
      <c r="U156" s="42">
        <f t="shared" ca="1" si="165"/>
        <v>3</v>
      </c>
      <c r="V156" s="41" t="str">
        <f t="shared" ca="1" si="166"/>
        <v>Benjamin Clarke</v>
      </c>
      <c r="W156" s="42" t="str">
        <f t="shared" si="167"/>
        <v>=6</v>
      </c>
      <c r="X156" s="42">
        <f t="shared" ca="1" si="168"/>
        <v>1</v>
      </c>
      <c r="Y156" s="35" t="str">
        <f t="shared" si="169"/>
        <v>Solihull &amp; Small Heath AC</v>
      </c>
      <c r="Z156" s="1" t="str">
        <f t="shared" si="170"/>
        <v>Solihull &amp; Small Heath AC</v>
      </c>
      <c r="AA156" s="1">
        <f t="shared" si="171"/>
        <v>6</v>
      </c>
      <c r="AB156" s="1" t="str">
        <f>IF(S152="A","Admin!B30","Admin!C30")</f>
        <v>Admin!B30</v>
      </c>
      <c r="AC156" s="79">
        <f t="shared" si="174"/>
        <v>-5</v>
      </c>
      <c r="AD156" s="2" t="str">
        <f t="shared" si="172"/>
        <v>S151</v>
      </c>
      <c r="AE156" s="2" t="str">
        <f t="shared" si="173"/>
        <v>AA$150:AA$157</v>
      </c>
    </row>
    <row r="157" spans="2:31" hidden="1" x14ac:dyDescent="0.2">
      <c r="B157" s="378">
        <v>8</v>
      </c>
      <c r="C157" s="379" t="str">
        <f t="shared" ca="1" si="161"/>
        <v/>
      </c>
      <c r="D157" s="379" t="str">
        <f t="shared" si="162"/>
        <v/>
      </c>
      <c r="E157" s="380"/>
      <c r="F157" s="381" t="s">
        <v>98</v>
      </c>
      <c r="G157" s="49"/>
      <c r="H157" s="49"/>
      <c r="I157" s="374" t="str">
        <f t="shared" si="163"/>
        <v/>
      </c>
      <c r="J157" s="382" t="str">
        <f t="shared" si="163"/>
        <v/>
      </c>
      <c r="K157" s="382" t="str">
        <f t="shared" si="163"/>
        <v/>
      </c>
      <c r="L157" s="382" t="str">
        <f t="shared" si="163"/>
        <v/>
      </c>
      <c r="M157" s="382" t="str">
        <f t="shared" si="163"/>
        <v/>
      </c>
      <c r="N157" s="382" t="str">
        <f t="shared" si="163"/>
        <v/>
      </c>
      <c r="O157" s="382" t="str">
        <f t="shared" si="163"/>
        <v/>
      </c>
      <c r="P157" s="63" t="str">
        <f t="shared" si="163"/>
        <v/>
      </c>
      <c r="Q157" s="2"/>
      <c r="R157" s="2"/>
      <c r="S157" s="42"/>
      <c r="T157" s="42">
        <f t="shared" ca="1" si="164"/>
        <v>0</v>
      </c>
      <c r="U157" s="42">
        <f t="shared" ca="1" si="165"/>
        <v>0</v>
      </c>
      <c r="V157" s="41" t="e">
        <f t="shared" ca="1" si="166"/>
        <v>#N/A</v>
      </c>
      <c r="W157" s="42" t="e">
        <f t="shared" si="167"/>
        <v>#N/A</v>
      </c>
      <c r="X157" s="42">
        <f t="shared" ca="1" si="168"/>
        <v>1</v>
      </c>
      <c r="Y157" s="35" t="e">
        <f t="shared" si="169"/>
        <v>#N/A</v>
      </c>
      <c r="Z157" s="1" t="str">
        <f t="shared" si="170"/>
        <v/>
      </c>
      <c r="AA157" s="1" t="e">
        <f t="shared" si="171"/>
        <v>#N/A</v>
      </c>
      <c r="AB157" s="1" t="str">
        <f>IF(S152="A","Admin!B31","Admin!C31")</f>
        <v>Admin!B31</v>
      </c>
      <c r="AC157" s="79">
        <f t="shared" si="174"/>
        <v>-6</v>
      </c>
      <c r="AD157" s="2" t="str">
        <f t="shared" si="172"/>
        <v>S151</v>
      </c>
      <c r="AE157" s="2" t="str">
        <f t="shared" si="173"/>
        <v>AA$150:AA$157</v>
      </c>
    </row>
    <row r="158" spans="2:31" ht="12" customHeight="1" x14ac:dyDescent="0.2">
      <c r="B158" s="50"/>
      <c r="C158" s="48"/>
      <c r="D158" s="48"/>
      <c r="E158" s="50"/>
      <c r="F158" s="49" t="s">
        <v>98</v>
      </c>
      <c r="G158" s="49"/>
      <c r="H158" s="49"/>
      <c r="I158" s="51"/>
      <c r="J158" s="51"/>
      <c r="K158" s="51"/>
      <c r="L158" s="51"/>
      <c r="M158" s="51"/>
      <c r="N158" s="51"/>
      <c r="O158" s="51"/>
      <c r="P158" s="51"/>
      <c r="Q158" s="2"/>
      <c r="R158" s="2"/>
      <c r="S158" s="42"/>
      <c r="T158" s="42"/>
      <c r="U158" s="41"/>
      <c r="V158" s="41"/>
      <c r="W158" s="42"/>
      <c r="X158" s="42"/>
      <c r="Y158" s="41"/>
    </row>
    <row r="159" spans="2:31" ht="12" customHeight="1" x14ac:dyDescent="0.2">
      <c r="B159" s="50"/>
      <c r="C159" s="48"/>
      <c r="D159" s="48"/>
      <c r="E159" s="50"/>
      <c r="F159" s="49"/>
      <c r="G159" s="49"/>
      <c r="H159" s="49"/>
      <c r="I159" s="51"/>
      <c r="J159" s="51"/>
      <c r="K159" s="51"/>
      <c r="L159" s="51"/>
      <c r="M159" s="51"/>
      <c r="N159" s="51"/>
      <c r="O159" s="51"/>
      <c r="P159" s="51"/>
      <c r="Q159" s="2"/>
      <c r="R159" s="2"/>
      <c r="S159" s="42"/>
      <c r="T159" s="42"/>
      <c r="U159" s="41"/>
      <c r="V159" s="41"/>
      <c r="W159" s="42"/>
      <c r="X159" s="42"/>
      <c r="Y159" s="41"/>
    </row>
    <row r="160" spans="2:31" s="2" customFormat="1" x14ac:dyDescent="0.2">
      <c r="B160" s="32" t="str">
        <f ca="1">S162 &amp; " " &amp; S164 &amp; " string  (" &amp; S$3 &amp;")"</f>
        <v>Discus B string  (Men)</v>
      </c>
      <c r="H160" s="47"/>
      <c r="I160" s="29"/>
    </row>
    <row r="161" spans="2:31" x14ac:dyDescent="0.2">
      <c r="B161" s="75" t="s">
        <v>26</v>
      </c>
      <c r="C161" s="76" t="s">
        <v>23</v>
      </c>
      <c r="D161" s="76" t="s">
        <v>70</v>
      </c>
      <c r="E161" s="77" t="s">
        <v>24</v>
      </c>
      <c r="F161" s="78" t="s">
        <v>27</v>
      </c>
      <c r="G161" s="48"/>
      <c r="H161" s="48"/>
      <c r="I161" s="70" t="str">
        <f t="shared" ref="I161:P161" si="175">I$3</f>
        <v>Bromsgrove &amp; Redditch AC</v>
      </c>
      <c r="J161" s="70" t="str">
        <f t="shared" si="175"/>
        <v>Burton AC</v>
      </c>
      <c r="K161" s="70" t="str">
        <f t="shared" si="175"/>
        <v>Kidderminster &amp; Stourport AC</v>
      </c>
      <c r="L161" s="70" t="str">
        <f t="shared" si="175"/>
        <v>Newport Harriers</v>
      </c>
      <c r="M161" s="70" t="str">
        <f t="shared" si="175"/>
        <v>Royal Sutton Coldfield</v>
      </c>
      <c r="N161" s="70" t="str">
        <f t="shared" si="175"/>
        <v>Solihull &amp; Small Heath AC</v>
      </c>
      <c r="O161" s="70" t="str">
        <f t="shared" si="175"/>
        <v>Stratford on Avon AC</v>
      </c>
      <c r="P161" s="383" t="str">
        <f t="shared" si="175"/>
        <v>Team8</v>
      </c>
      <c r="S161" s="40">
        <v>52</v>
      </c>
      <c r="T161" s="41"/>
      <c r="U161" s="42" t="s">
        <v>81</v>
      </c>
      <c r="V161" s="41"/>
      <c r="W161" s="42"/>
      <c r="X161" s="42" t="s">
        <v>82</v>
      </c>
      <c r="Y161" s="41" t="s">
        <v>83</v>
      </c>
      <c r="Z161" s="1" t="s">
        <v>84</v>
      </c>
    </row>
    <row r="162" spans="2:31" x14ac:dyDescent="0.2">
      <c r="B162" s="222">
        <v>1</v>
      </c>
      <c r="C162" s="223" t="str">
        <f t="shared" ref="C162:C169" ca="1" si="176">IF(ISNA(V162),"",V162)</f>
        <v>Jaime Walker</v>
      </c>
      <c r="D162" s="223" t="str">
        <f t="shared" ref="D162:D169" si="177">IF(ISNA(Y162),"",Y162)</f>
        <v>Burton AC</v>
      </c>
      <c r="E162" s="224">
        <v>22</v>
      </c>
      <c r="F162" s="225" t="s">
        <v>2168</v>
      </c>
      <c r="G162" s="49"/>
      <c r="H162" s="49"/>
      <c r="I162" s="55" t="str">
        <f t="shared" ref="I162:P169" si="178">IF($Z162=I$3,$T162,"")</f>
        <v/>
      </c>
      <c r="J162" s="56">
        <f t="shared" ca="1" si="178"/>
        <v>8</v>
      </c>
      <c r="K162" s="56" t="str">
        <f t="shared" si="178"/>
        <v/>
      </c>
      <c r="L162" s="56" t="str">
        <f t="shared" si="178"/>
        <v/>
      </c>
      <c r="M162" s="56" t="str">
        <f t="shared" si="178"/>
        <v/>
      </c>
      <c r="N162" s="56" t="str">
        <f t="shared" si="178"/>
        <v/>
      </c>
      <c r="O162" s="57" t="str">
        <f t="shared" si="178"/>
        <v/>
      </c>
      <c r="P162" s="144" t="str">
        <f t="shared" si="178"/>
        <v/>
      </c>
      <c r="Q162" s="2"/>
      <c r="R162" s="2"/>
      <c r="S162" s="42" t="str">
        <f ca="1">VLOOKUP(S161,INDIRECT($S$5),2,FALSE)</f>
        <v>Discus</v>
      </c>
      <c r="T162" s="42">
        <f t="shared" ref="T162:T169" ca="1" si="179">IF(X162&gt;1,"Error",U162)</f>
        <v>8</v>
      </c>
      <c r="U162" s="42">
        <f t="shared" ref="U162:U169" ca="1" si="180">IF(AND(E162&lt;&gt;"",LEFT(F162,1)="d"),0,INDIRECT(AB162))</f>
        <v>8</v>
      </c>
      <c r="V162" s="41" t="str">
        <f t="shared" ref="V162:V169" ca="1" si="181">HLOOKUP(E162,INDIRECT($S$4),INDIRECT(AD162),FALSE)</f>
        <v>Jaime Walker</v>
      </c>
      <c r="W162" s="42" t="str">
        <f t="shared" ref="W162:W169" si="182">CONCATENATE("=",AA162)</f>
        <v>=2</v>
      </c>
      <c r="X162" s="42">
        <f t="shared" ref="X162:X169" ca="1" si="183">COUNTIF(INDIRECT(AE162),W162)</f>
        <v>1</v>
      </c>
      <c r="Y162" s="35" t="str">
        <f t="shared" ref="Y162:Y169" si="184">VLOOKUP(E162,TeamID,2,FALSE)</f>
        <v>Burton AC</v>
      </c>
      <c r="Z162" s="1" t="str">
        <f t="shared" ref="Z162:Z169" si="185">IF(ISNA(Y162),"",Y162)</f>
        <v>Burton AC</v>
      </c>
      <c r="AA162" s="1">
        <f t="shared" ref="AA162:AA169" si="186">HLOOKUP(E162,$I$24:$X$25, 2, FALSE)</f>
        <v>2</v>
      </c>
      <c r="AB162" s="1" t="str">
        <f>IF(S164="A","Admin!B24","Admin!C24")</f>
        <v>Admin!C24</v>
      </c>
      <c r="AC162" s="79">
        <v>1</v>
      </c>
      <c r="AD162" s="2" t="str">
        <f t="shared" ref="AD162:AD169" si="187">"S" &amp; ROW(AB162)+AC162</f>
        <v>S163</v>
      </c>
      <c r="AE162" s="2" t="str">
        <f t="shared" ref="AE162:AE169" si="188">"AA$"&amp;ROW(AD162)+AC162-1&amp;":AA$"&amp;ROW(AD162)+AC162+6</f>
        <v>AA$162:AA$169</v>
      </c>
    </row>
    <row r="163" spans="2:31" x14ac:dyDescent="0.2">
      <c r="B163" s="34">
        <v>2</v>
      </c>
      <c r="C163" s="67" t="str">
        <f t="shared" ca="1" si="176"/>
        <v>Jason Leach</v>
      </c>
      <c r="D163" s="67" t="str">
        <f t="shared" si="177"/>
        <v>Newport Harriers</v>
      </c>
      <c r="E163" s="36">
        <v>4</v>
      </c>
      <c r="F163" s="53" t="s">
        <v>2169</v>
      </c>
      <c r="G163" s="49"/>
      <c r="H163" s="49"/>
      <c r="I163" s="58" t="str">
        <f t="shared" si="178"/>
        <v/>
      </c>
      <c r="J163" s="59" t="str">
        <f t="shared" si="178"/>
        <v/>
      </c>
      <c r="K163" s="59" t="str">
        <f t="shared" si="178"/>
        <v/>
      </c>
      <c r="L163" s="59">
        <f t="shared" ca="1" si="178"/>
        <v>6</v>
      </c>
      <c r="M163" s="59" t="str">
        <f t="shared" si="178"/>
        <v/>
      </c>
      <c r="N163" s="59" t="str">
        <f t="shared" si="178"/>
        <v/>
      </c>
      <c r="O163" s="60" t="str">
        <f t="shared" si="178"/>
        <v/>
      </c>
      <c r="P163" s="149" t="str">
        <f t="shared" si="178"/>
        <v/>
      </c>
      <c r="Q163" s="2"/>
      <c r="R163" s="2"/>
      <c r="S163" s="42">
        <f>S161-$S$7</f>
        <v>20</v>
      </c>
      <c r="T163" s="42">
        <f t="shared" ca="1" si="179"/>
        <v>6</v>
      </c>
      <c r="U163" s="42">
        <f t="shared" ca="1" si="180"/>
        <v>6</v>
      </c>
      <c r="V163" s="41" t="str">
        <f t="shared" ca="1" si="181"/>
        <v>Jason Leach</v>
      </c>
      <c r="W163" s="42" t="str">
        <f t="shared" si="182"/>
        <v>=4</v>
      </c>
      <c r="X163" s="42">
        <f t="shared" ca="1" si="183"/>
        <v>1</v>
      </c>
      <c r="Y163" s="35" t="str">
        <f t="shared" si="184"/>
        <v>Newport Harriers</v>
      </c>
      <c r="Z163" s="1" t="str">
        <f t="shared" si="185"/>
        <v>Newport Harriers</v>
      </c>
      <c r="AA163" s="1">
        <f t="shared" si="186"/>
        <v>4</v>
      </c>
      <c r="AB163" s="1" t="str">
        <f>IF(S164="A","Admin!B25","Admin!C25")</f>
        <v>Admin!C25</v>
      </c>
      <c r="AC163" s="79">
        <f t="shared" ref="AC163:AC169" si="189">AC162-1</f>
        <v>0</v>
      </c>
      <c r="AD163" s="2" t="str">
        <f t="shared" si="187"/>
        <v>S163</v>
      </c>
      <c r="AE163" s="2" t="str">
        <f t="shared" si="188"/>
        <v>AA$162:AA$169</v>
      </c>
    </row>
    <row r="164" spans="2:31" x14ac:dyDescent="0.2">
      <c r="B164" s="34">
        <v>3</v>
      </c>
      <c r="C164" s="67" t="str">
        <f t="shared" ca="1" si="176"/>
        <v>Vito Ricci</v>
      </c>
      <c r="D164" s="67" t="str">
        <f t="shared" si="177"/>
        <v>Bromsgrove &amp; Redditch AC</v>
      </c>
      <c r="E164" s="36">
        <v>11</v>
      </c>
      <c r="F164" s="53" t="s">
        <v>2170</v>
      </c>
      <c r="G164" s="49"/>
      <c r="H164" s="49"/>
      <c r="I164" s="58">
        <f t="shared" ca="1" si="178"/>
        <v>5</v>
      </c>
      <c r="J164" s="59" t="str">
        <f t="shared" si="178"/>
        <v/>
      </c>
      <c r="K164" s="59" t="str">
        <f t="shared" si="178"/>
        <v/>
      </c>
      <c r="L164" s="59" t="str">
        <f t="shared" si="178"/>
        <v/>
      </c>
      <c r="M164" s="59" t="str">
        <f t="shared" si="178"/>
        <v/>
      </c>
      <c r="N164" s="59" t="str">
        <f t="shared" si="178"/>
        <v/>
      </c>
      <c r="O164" s="60" t="str">
        <f t="shared" si="178"/>
        <v/>
      </c>
      <c r="P164" s="149" t="str">
        <f t="shared" si="178"/>
        <v/>
      </c>
      <c r="Q164" s="2"/>
      <c r="R164" s="2"/>
      <c r="S164" s="81" t="s">
        <v>45</v>
      </c>
      <c r="T164" s="42">
        <f t="shared" ca="1" si="179"/>
        <v>5</v>
      </c>
      <c r="U164" s="42">
        <f t="shared" ca="1" si="180"/>
        <v>5</v>
      </c>
      <c r="V164" s="41" t="str">
        <f t="shared" ca="1" si="181"/>
        <v>Vito Ricci</v>
      </c>
      <c r="W164" s="42" t="str">
        <f t="shared" si="182"/>
        <v>=1</v>
      </c>
      <c r="X164" s="42">
        <f t="shared" ca="1" si="183"/>
        <v>1</v>
      </c>
      <c r="Y164" s="35" t="str">
        <f t="shared" si="184"/>
        <v>Bromsgrove &amp; Redditch AC</v>
      </c>
      <c r="Z164" s="1" t="str">
        <f t="shared" si="185"/>
        <v>Bromsgrove &amp; Redditch AC</v>
      </c>
      <c r="AA164" s="1">
        <f t="shared" si="186"/>
        <v>1</v>
      </c>
      <c r="AB164" s="1" t="str">
        <f>IF(S164="A","Admin!B26","Admin!C26")</f>
        <v>Admin!C26</v>
      </c>
      <c r="AC164" s="79">
        <f t="shared" si="189"/>
        <v>-1</v>
      </c>
      <c r="AD164" s="2" t="str">
        <f t="shared" si="187"/>
        <v>S163</v>
      </c>
      <c r="AE164" s="2" t="str">
        <f t="shared" si="188"/>
        <v>AA$162:AA$169</v>
      </c>
    </row>
    <row r="165" spans="2:31" x14ac:dyDescent="0.2">
      <c r="B165" s="34">
        <v>4</v>
      </c>
      <c r="C165" s="67" t="str">
        <f t="shared" ca="1" si="176"/>
        <v>James Bendall</v>
      </c>
      <c r="D165" s="67" t="str">
        <f t="shared" si="177"/>
        <v>Kidderminster &amp; Stourport AC</v>
      </c>
      <c r="E165" s="36">
        <v>33</v>
      </c>
      <c r="F165" s="53" t="s">
        <v>2171</v>
      </c>
      <c r="G165" s="49"/>
      <c r="H165" s="49"/>
      <c r="I165" s="58" t="str">
        <f t="shared" si="178"/>
        <v/>
      </c>
      <c r="J165" s="59" t="str">
        <f t="shared" si="178"/>
        <v/>
      </c>
      <c r="K165" s="59">
        <f t="shared" ca="1" si="178"/>
        <v>4</v>
      </c>
      <c r="L165" s="59" t="str">
        <f t="shared" si="178"/>
        <v/>
      </c>
      <c r="M165" s="59" t="str">
        <f t="shared" si="178"/>
        <v/>
      </c>
      <c r="N165" s="59" t="str">
        <f t="shared" si="178"/>
        <v/>
      </c>
      <c r="O165" s="60" t="str">
        <f t="shared" si="178"/>
        <v/>
      </c>
      <c r="P165" s="149" t="str">
        <f t="shared" si="178"/>
        <v/>
      </c>
      <c r="Q165" s="2"/>
      <c r="R165" s="2"/>
      <c r="S165" s="80" t="s">
        <v>85</v>
      </c>
      <c r="T165" s="42">
        <f t="shared" ca="1" si="179"/>
        <v>4</v>
      </c>
      <c r="U165" s="42">
        <f t="shared" ca="1" si="180"/>
        <v>4</v>
      </c>
      <c r="V165" s="41" t="str">
        <f t="shared" ca="1" si="181"/>
        <v>James Bendall</v>
      </c>
      <c r="W165" s="42" t="str">
        <f t="shared" si="182"/>
        <v>=3</v>
      </c>
      <c r="X165" s="42">
        <f t="shared" ca="1" si="183"/>
        <v>1</v>
      </c>
      <c r="Y165" s="35" t="str">
        <f t="shared" si="184"/>
        <v>Kidderminster &amp; Stourport AC</v>
      </c>
      <c r="Z165" s="1" t="str">
        <f t="shared" si="185"/>
        <v>Kidderminster &amp; Stourport AC</v>
      </c>
      <c r="AA165" s="1">
        <f t="shared" si="186"/>
        <v>3</v>
      </c>
      <c r="AB165" s="1" t="str">
        <f>IF(S164="A","Admin!B27","Admin!C27")</f>
        <v>Admin!C27</v>
      </c>
      <c r="AC165" s="79">
        <f t="shared" si="189"/>
        <v>-2</v>
      </c>
      <c r="AD165" s="2" t="str">
        <f t="shared" si="187"/>
        <v>S163</v>
      </c>
      <c r="AE165" s="2" t="str">
        <f t="shared" si="188"/>
        <v>AA$162:AA$169</v>
      </c>
    </row>
    <row r="166" spans="2:31" x14ac:dyDescent="0.2">
      <c r="B166" s="34">
        <v>5</v>
      </c>
      <c r="C166" s="67" t="str">
        <f t="shared" ca="1" si="176"/>
        <v>Henry Thorneywork</v>
      </c>
      <c r="D166" s="67" t="str">
        <f t="shared" si="177"/>
        <v>Solihull &amp; Small Heath AC</v>
      </c>
      <c r="E166" s="36">
        <v>6</v>
      </c>
      <c r="F166" s="53" t="s">
        <v>2172</v>
      </c>
      <c r="G166" s="49"/>
      <c r="H166" s="49"/>
      <c r="I166" s="58" t="str">
        <f t="shared" si="178"/>
        <v/>
      </c>
      <c r="J166" s="59" t="str">
        <f t="shared" si="178"/>
        <v/>
      </c>
      <c r="K166" s="59" t="str">
        <f t="shared" si="178"/>
        <v/>
      </c>
      <c r="L166" s="59" t="str">
        <f t="shared" si="178"/>
        <v/>
      </c>
      <c r="M166" s="59" t="str">
        <f t="shared" si="178"/>
        <v/>
      </c>
      <c r="N166" s="59">
        <f t="shared" ca="1" si="178"/>
        <v>3</v>
      </c>
      <c r="O166" s="60" t="str">
        <f t="shared" si="178"/>
        <v/>
      </c>
      <c r="P166" s="149" t="str">
        <f t="shared" si="178"/>
        <v/>
      </c>
      <c r="Q166" s="2"/>
      <c r="R166" s="2"/>
      <c r="S166" s="42"/>
      <c r="T166" s="42">
        <f t="shared" ca="1" si="179"/>
        <v>3</v>
      </c>
      <c r="U166" s="42">
        <f t="shared" ca="1" si="180"/>
        <v>3</v>
      </c>
      <c r="V166" s="41" t="str">
        <f t="shared" ca="1" si="181"/>
        <v>Henry Thorneywork</v>
      </c>
      <c r="W166" s="42" t="str">
        <f t="shared" si="182"/>
        <v>=6</v>
      </c>
      <c r="X166" s="42">
        <f t="shared" ca="1" si="183"/>
        <v>1</v>
      </c>
      <c r="Y166" s="35" t="str">
        <f t="shared" si="184"/>
        <v>Solihull &amp; Small Heath AC</v>
      </c>
      <c r="Z166" s="1" t="str">
        <f t="shared" si="185"/>
        <v>Solihull &amp; Small Heath AC</v>
      </c>
      <c r="AA166" s="1">
        <f t="shared" si="186"/>
        <v>6</v>
      </c>
      <c r="AB166" s="1" t="str">
        <f>IF(S164="A","Admin!B28","Admin!C28")</f>
        <v>Admin!C28</v>
      </c>
      <c r="AC166" s="79">
        <f t="shared" si="189"/>
        <v>-3</v>
      </c>
      <c r="AD166" s="2" t="str">
        <f t="shared" si="187"/>
        <v>S163</v>
      </c>
      <c r="AE166" s="2" t="str">
        <f t="shared" si="188"/>
        <v>AA$162:AA$169</v>
      </c>
    </row>
    <row r="167" spans="2:31" x14ac:dyDescent="0.2">
      <c r="B167" s="34">
        <v>6</v>
      </c>
      <c r="C167" s="67" t="str">
        <f t="shared" ca="1" si="176"/>
        <v>Andrew Reeves</v>
      </c>
      <c r="D167" s="67" t="str">
        <f t="shared" si="177"/>
        <v>Stratford on Avon AC</v>
      </c>
      <c r="E167" s="36">
        <v>7</v>
      </c>
      <c r="F167" s="53" t="s">
        <v>2173</v>
      </c>
      <c r="G167" s="49"/>
      <c r="H167" s="49"/>
      <c r="I167" s="58" t="str">
        <f t="shared" si="178"/>
        <v/>
      </c>
      <c r="J167" s="59" t="str">
        <f t="shared" si="178"/>
        <v/>
      </c>
      <c r="K167" s="59" t="str">
        <f t="shared" si="178"/>
        <v/>
      </c>
      <c r="L167" s="59" t="str">
        <f t="shared" si="178"/>
        <v/>
      </c>
      <c r="M167" s="59" t="str">
        <f t="shared" si="178"/>
        <v/>
      </c>
      <c r="N167" s="59" t="str">
        <f t="shared" si="178"/>
        <v/>
      </c>
      <c r="O167" s="60">
        <f t="shared" ca="1" si="178"/>
        <v>2</v>
      </c>
      <c r="P167" s="149" t="str">
        <f t="shared" si="178"/>
        <v/>
      </c>
      <c r="Q167" s="2"/>
      <c r="R167" s="2"/>
      <c r="S167" s="42"/>
      <c r="T167" s="42">
        <f t="shared" ca="1" si="179"/>
        <v>2</v>
      </c>
      <c r="U167" s="42">
        <f t="shared" ca="1" si="180"/>
        <v>2</v>
      </c>
      <c r="V167" s="41" t="str">
        <f t="shared" ca="1" si="181"/>
        <v>Andrew Reeves</v>
      </c>
      <c r="W167" s="42" t="str">
        <f t="shared" si="182"/>
        <v>=7</v>
      </c>
      <c r="X167" s="42">
        <f t="shared" ca="1" si="183"/>
        <v>1</v>
      </c>
      <c r="Y167" s="35" t="str">
        <f t="shared" si="184"/>
        <v>Stratford on Avon AC</v>
      </c>
      <c r="Z167" s="1" t="str">
        <f t="shared" si="185"/>
        <v>Stratford on Avon AC</v>
      </c>
      <c r="AA167" s="1">
        <f t="shared" si="186"/>
        <v>7</v>
      </c>
      <c r="AB167" s="1" t="str">
        <f>IF(S164="A","Admin!B29","Admin!C29")</f>
        <v>Admin!C29</v>
      </c>
      <c r="AC167" s="79">
        <f t="shared" si="189"/>
        <v>-4</v>
      </c>
      <c r="AD167" s="2" t="str">
        <f t="shared" si="187"/>
        <v>S163</v>
      </c>
      <c r="AE167" s="2" t="str">
        <f t="shared" si="188"/>
        <v>AA$162:AA$169</v>
      </c>
    </row>
    <row r="168" spans="2:31" x14ac:dyDescent="0.2">
      <c r="B168" s="37">
        <v>7</v>
      </c>
      <c r="C168" s="68" t="str">
        <f t="shared" ca="1" si="176"/>
        <v/>
      </c>
      <c r="D168" s="68" t="str">
        <f t="shared" si="177"/>
        <v/>
      </c>
      <c r="E168" s="38"/>
      <c r="F168" s="54" t="s">
        <v>98</v>
      </c>
      <c r="G168" s="49"/>
      <c r="H168" s="49"/>
      <c r="I168" s="61" t="str">
        <f t="shared" si="178"/>
        <v/>
      </c>
      <c r="J168" s="62" t="str">
        <f t="shared" si="178"/>
        <v/>
      </c>
      <c r="K168" s="62" t="str">
        <f t="shared" si="178"/>
        <v/>
      </c>
      <c r="L168" s="62" t="str">
        <f t="shared" si="178"/>
        <v/>
      </c>
      <c r="M168" s="62" t="str">
        <f t="shared" si="178"/>
        <v/>
      </c>
      <c r="N168" s="62" t="str">
        <f t="shared" si="178"/>
        <v/>
      </c>
      <c r="O168" s="63" t="str">
        <f t="shared" si="178"/>
        <v/>
      </c>
      <c r="P168" s="149" t="str">
        <f t="shared" si="178"/>
        <v/>
      </c>
      <c r="Q168" s="2"/>
      <c r="R168" s="2"/>
      <c r="S168" s="42"/>
      <c r="T168" s="42" t="str">
        <f t="shared" ca="1" si="179"/>
        <v>Error</v>
      </c>
      <c r="U168" s="42">
        <f t="shared" ca="1" si="180"/>
        <v>1</v>
      </c>
      <c r="V168" s="41" t="e">
        <f t="shared" ca="1" si="181"/>
        <v>#N/A</v>
      </c>
      <c r="W168" s="42" t="e">
        <f t="shared" si="182"/>
        <v>#N/A</v>
      </c>
      <c r="X168" s="42">
        <f t="shared" ca="1" si="183"/>
        <v>2</v>
      </c>
      <c r="Y168" s="35" t="e">
        <f t="shared" si="184"/>
        <v>#N/A</v>
      </c>
      <c r="Z168" s="1" t="str">
        <f t="shared" si="185"/>
        <v/>
      </c>
      <c r="AA168" s="1" t="e">
        <f t="shared" si="186"/>
        <v>#N/A</v>
      </c>
      <c r="AB168" s="1" t="str">
        <f>IF(S164="A","Admin!B30","Admin!C30")</f>
        <v>Admin!C30</v>
      </c>
      <c r="AC168" s="79">
        <f t="shared" si="189"/>
        <v>-5</v>
      </c>
      <c r="AD168" s="2" t="str">
        <f t="shared" si="187"/>
        <v>S163</v>
      </c>
      <c r="AE168" s="2" t="str">
        <f t="shared" si="188"/>
        <v>AA$162:AA$169</v>
      </c>
    </row>
    <row r="169" spans="2:31" hidden="1" x14ac:dyDescent="0.2">
      <c r="B169" s="378">
        <v>8</v>
      </c>
      <c r="C169" s="379" t="str">
        <f t="shared" ca="1" si="176"/>
        <v/>
      </c>
      <c r="D169" s="379" t="str">
        <f t="shared" si="177"/>
        <v/>
      </c>
      <c r="E169" s="380"/>
      <c r="F169" s="381" t="s">
        <v>98</v>
      </c>
      <c r="G169" s="49"/>
      <c r="H169" s="49"/>
      <c r="I169" s="374" t="str">
        <f t="shared" si="178"/>
        <v/>
      </c>
      <c r="J169" s="382" t="str">
        <f t="shared" si="178"/>
        <v/>
      </c>
      <c r="K169" s="382" t="str">
        <f t="shared" si="178"/>
        <v/>
      </c>
      <c r="L169" s="382" t="str">
        <f t="shared" si="178"/>
        <v/>
      </c>
      <c r="M169" s="382" t="str">
        <f t="shared" si="178"/>
        <v/>
      </c>
      <c r="N169" s="382" t="str">
        <f t="shared" si="178"/>
        <v/>
      </c>
      <c r="O169" s="382" t="str">
        <f t="shared" si="178"/>
        <v/>
      </c>
      <c r="P169" s="63" t="str">
        <f t="shared" si="178"/>
        <v/>
      </c>
      <c r="Q169" s="2"/>
      <c r="R169" s="2"/>
      <c r="S169" s="42"/>
      <c r="T169" s="42" t="str">
        <f t="shared" ca="1" si="179"/>
        <v>Error</v>
      </c>
      <c r="U169" s="42">
        <f t="shared" ca="1" si="180"/>
        <v>0</v>
      </c>
      <c r="V169" s="41" t="e">
        <f t="shared" ca="1" si="181"/>
        <v>#N/A</v>
      </c>
      <c r="W169" s="42" t="e">
        <f t="shared" si="182"/>
        <v>#N/A</v>
      </c>
      <c r="X169" s="42">
        <f t="shared" ca="1" si="183"/>
        <v>2</v>
      </c>
      <c r="Y169" s="35" t="e">
        <f t="shared" si="184"/>
        <v>#N/A</v>
      </c>
      <c r="Z169" s="1" t="str">
        <f t="shared" si="185"/>
        <v/>
      </c>
      <c r="AA169" s="1" t="e">
        <f t="shared" si="186"/>
        <v>#N/A</v>
      </c>
      <c r="AB169" s="1" t="str">
        <f>IF(S164="A","Admin!B31","Admin!C31")</f>
        <v>Admin!C31</v>
      </c>
      <c r="AC169" s="79">
        <f t="shared" si="189"/>
        <v>-6</v>
      </c>
      <c r="AD169" s="2" t="str">
        <f t="shared" si="187"/>
        <v>S163</v>
      </c>
      <c r="AE169" s="2" t="str">
        <f t="shared" si="188"/>
        <v>AA$162:AA$169</v>
      </c>
    </row>
    <row r="172" spans="2:31" s="2" customFormat="1" x14ac:dyDescent="0.2">
      <c r="B172" s="32" t="str">
        <f ca="1">S174 &amp; " " &amp; S176 &amp; " string  (" &amp; S$3 &amp;")"</f>
        <v>Hammer A string  (Men)</v>
      </c>
      <c r="H172" s="47"/>
      <c r="I172" s="29"/>
    </row>
    <row r="173" spans="2:31" x14ac:dyDescent="0.2">
      <c r="B173" s="75" t="s">
        <v>26</v>
      </c>
      <c r="C173" s="76" t="s">
        <v>23</v>
      </c>
      <c r="D173" s="76" t="s">
        <v>70</v>
      </c>
      <c r="E173" s="77" t="s">
        <v>24</v>
      </c>
      <c r="F173" s="78" t="s">
        <v>27</v>
      </c>
      <c r="G173" s="48"/>
      <c r="H173" s="48"/>
      <c r="I173" s="70" t="str">
        <f t="shared" ref="I173:P173" si="190">I$3</f>
        <v>Bromsgrove &amp; Redditch AC</v>
      </c>
      <c r="J173" s="70" t="str">
        <f t="shared" si="190"/>
        <v>Burton AC</v>
      </c>
      <c r="K173" s="70" t="str">
        <f t="shared" si="190"/>
        <v>Kidderminster &amp; Stourport AC</v>
      </c>
      <c r="L173" s="70" t="str">
        <f t="shared" si="190"/>
        <v>Newport Harriers</v>
      </c>
      <c r="M173" s="70" t="str">
        <f t="shared" si="190"/>
        <v>Royal Sutton Coldfield</v>
      </c>
      <c r="N173" s="70" t="str">
        <f t="shared" si="190"/>
        <v>Solihull &amp; Small Heath AC</v>
      </c>
      <c r="O173" s="70" t="str">
        <f t="shared" si="190"/>
        <v>Stratford on Avon AC</v>
      </c>
      <c r="P173" s="383" t="str">
        <f t="shared" si="190"/>
        <v>Team8</v>
      </c>
      <c r="S173" s="40">
        <v>53</v>
      </c>
      <c r="T173" s="41"/>
      <c r="U173" s="42" t="s">
        <v>81</v>
      </c>
      <c r="V173" s="41"/>
      <c r="W173" s="42"/>
      <c r="X173" s="42" t="s">
        <v>82</v>
      </c>
      <c r="Y173" s="41" t="s">
        <v>83</v>
      </c>
      <c r="Z173" s="1" t="s">
        <v>84</v>
      </c>
    </row>
    <row r="174" spans="2:31" x14ac:dyDescent="0.2">
      <c r="B174" s="222">
        <v>1</v>
      </c>
      <c r="C174" s="223" t="str">
        <f t="shared" ref="C174:C181" ca="1" si="191">IF(ISNA(V174),"",V174)</f>
        <v>Andrew Haywood</v>
      </c>
      <c r="D174" s="223" t="str">
        <f t="shared" ref="D174:D181" si="192">IF(ISNA(Y174),"",Y174)</f>
        <v>Burton AC</v>
      </c>
      <c r="E174" s="224">
        <v>2</v>
      </c>
      <c r="F174" s="225" t="s">
        <v>1838</v>
      </c>
      <c r="G174" s="49"/>
      <c r="H174" s="49"/>
      <c r="I174" s="55" t="str">
        <f t="shared" ref="I174:P181" si="193">IF($Z174=I$3,$T174,"")</f>
        <v/>
      </c>
      <c r="J174" s="56">
        <f t="shared" ca="1" si="193"/>
        <v>10</v>
      </c>
      <c r="K174" s="56" t="str">
        <f t="shared" si="193"/>
        <v/>
      </c>
      <c r="L174" s="56" t="str">
        <f t="shared" si="193"/>
        <v/>
      </c>
      <c r="M174" s="56" t="str">
        <f t="shared" si="193"/>
        <v/>
      </c>
      <c r="N174" s="56" t="str">
        <f t="shared" si="193"/>
        <v/>
      </c>
      <c r="O174" s="57" t="str">
        <f t="shared" si="193"/>
        <v/>
      </c>
      <c r="P174" s="144" t="str">
        <f t="shared" si="193"/>
        <v/>
      </c>
      <c r="Q174" s="2"/>
      <c r="R174" s="2"/>
      <c r="S174" s="42" t="str">
        <f ca="1">VLOOKUP(S173,INDIRECT($S$5),2,FALSE)</f>
        <v>Hammer</v>
      </c>
      <c r="T174" s="42">
        <f t="shared" ref="T174:T181" ca="1" si="194">IF(X174&gt;1,"Error",U174)</f>
        <v>10</v>
      </c>
      <c r="U174" s="42">
        <f t="shared" ref="U174:U181" ca="1" si="195">IF(AND(E174&lt;&gt;"",LEFT(F174,1)="d"),0,INDIRECT(AB174))</f>
        <v>10</v>
      </c>
      <c r="V174" s="41" t="str">
        <f t="shared" ref="V174:V181" ca="1" si="196">HLOOKUP(E174,INDIRECT($S$4),INDIRECT(AD174),FALSE)</f>
        <v>Andrew Haywood</v>
      </c>
      <c r="W174" s="42" t="str">
        <f t="shared" ref="W174:W181" si="197">CONCATENATE("=",AA174)</f>
        <v>=2</v>
      </c>
      <c r="X174" s="42">
        <f t="shared" ref="X174:X181" ca="1" si="198">COUNTIF(INDIRECT(AE174),W174)</f>
        <v>1</v>
      </c>
      <c r="Y174" s="35" t="str">
        <f t="shared" ref="Y174:Y181" si="199">VLOOKUP(E174,TeamID,2,FALSE)</f>
        <v>Burton AC</v>
      </c>
      <c r="Z174" s="1" t="str">
        <f t="shared" ref="Z174:Z181" si="200">IF(ISNA(Y174),"",Y174)</f>
        <v>Burton AC</v>
      </c>
      <c r="AA174" s="1">
        <f t="shared" ref="AA174:AA181" si="201">HLOOKUP(E174,$I$24:$X$25, 2, FALSE)</f>
        <v>2</v>
      </c>
      <c r="AB174" s="1" t="str">
        <f>IF(S176="A","Admin!B24","Admin!C24")</f>
        <v>Admin!B24</v>
      </c>
      <c r="AC174" s="79">
        <v>1</v>
      </c>
      <c r="AD174" s="2" t="str">
        <f t="shared" ref="AD174:AD181" si="202">"S" &amp; ROW(AB174)+AC174</f>
        <v>S175</v>
      </c>
      <c r="AE174" s="2" t="str">
        <f t="shared" ref="AE174:AE181" si="203">"AA$"&amp;ROW(AD174)+AC174-1&amp;":AA$"&amp;ROW(AD174)+AC174+6</f>
        <v>AA$174:AA$181</v>
      </c>
    </row>
    <row r="175" spans="2:31" x14ac:dyDescent="0.2">
      <c r="B175" s="34">
        <v>2</v>
      </c>
      <c r="C175" s="67" t="str">
        <f t="shared" ca="1" si="191"/>
        <v>Sam Cater</v>
      </c>
      <c r="D175" s="67" t="str">
        <f t="shared" si="192"/>
        <v>Bromsgrove &amp; Redditch AC</v>
      </c>
      <c r="E175" s="36">
        <v>1</v>
      </c>
      <c r="F175" s="53" t="s">
        <v>1811</v>
      </c>
      <c r="G175" s="49"/>
      <c r="H175" s="49"/>
      <c r="I175" s="58">
        <f t="shared" ca="1" si="193"/>
        <v>8</v>
      </c>
      <c r="J175" s="59" t="str">
        <f t="shared" si="193"/>
        <v/>
      </c>
      <c r="K175" s="59" t="str">
        <f t="shared" si="193"/>
        <v/>
      </c>
      <c r="L175" s="59" t="str">
        <f t="shared" si="193"/>
        <v/>
      </c>
      <c r="M175" s="59" t="str">
        <f t="shared" si="193"/>
        <v/>
      </c>
      <c r="N175" s="59" t="str">
        <f t="shared" si="193"/>
        <v/>
      </c>
      <c r="O175" s="60" t="str">
        <f t="shared" si="193"/>
        <v/>
      </c>
      <c r="P175" s="149" t="str">
        <f t="shared" si="193"/>
        <v/>
      </c>
      <c r="Q175" s="2"/>
      <c r="R175" s="2"/>
      <c r="S175" s="42">
        <f>S173-$S$7</f>
        <v>21</v>
      </c>
      <c r="T175" s="42">
        <f t="shared" ca="1" si="194"/>
        <v>8</v>
      </c>
      <c r="U175" s="42">
        <f t="shared" ca="1" si="195"/>
        <v>8</v>
      </c>
      <c r="V175" s="41" t="str">
        <f t="shared" ca="1" si="196"/>
        <v>Sam Cater</v>
      </c>
      <c r="W175" s="42" t="str">
        <f t="shared" si="197"/>
        <v>=1</v>
      </c>
      <c r="X175" s="42">
        <f t="shared" ca="1" si="198"/>
        <v>1</v>
      </c>
      <c r="Y175" s="35" t="str">
        <f t="shared" si="199"/>
        <v>Bromsgrove &amp; Redditch AC</v>
      </c>
      <c r="Z175" s="1" t="str">
        <f t="shared" si="200"/>
        <v>Bromsgrove &amp; Redditch AC</v>
      </c>
      <c r="AA175" s="1">
        <f t="shared" si="201"/>
        <v>1</v>
      </c>
      <c r="AB175" s="1" t="str">
        <f>IF(S176="A","Admin!B25","Admin!C25")</f>
        <v>Admin!B25</v>
      </c>
      <c r="AC175" s="79">
        <f t="shared" ref="AC175:AC181" si="204">AC174-1</f>
        <v>0</v>
      </c>
      <c r="AD175" s="2" t="str">
        <f t="shared" si="202"/>
        <v>S175</v>
      </c>
      <c r="AE175" s="2" t="str">
        <f t="shared" si="203"/>
        <v>AA$174:AA$181</v>
      </c>
    </row>
    <row r="176" spans="2:31" x14ac:dyDescent="0.2">
      <c r="B176" s="34">
        <v>3</v>
      </c>
      <c r="C176" s="67" t="str">
        <f t="shared" ca="1" si="191"/>
        <v>Dave Morris</v>
      </c>
      <c r="D176" s="67" t="str">
        <f t="shared" si="192"/>
        <v>Kidderminster &amp; Stourport AC</v>
      </c>
      <c r="E176" s="36">
        <v>3</v>
      </c>
      <c r="F176" s="53" t="s">
        <v>1812</v>
      </c>
      <c r="G176" s="49"/>
      <c r="H176" s="49"/>
      <c r="I176" s="58" t="str">
        <f t="shared" si="193"/>
        <v/>
      </c>
      <c r="J176" s="59" t="str">
        <f t="shared" si="193"/>
        <v/>
      </c>
      <c r="K176" s="59">
        <f t="shared" ca="1" si="193"/>
        <v>7</v>
      </c>
      <c r="L176" s="59" t="str">
        <f t="shared" si="193"/>
        <v/>
      </c>
      <c r="M176" s="59" t="str">
        <f t="shared" si="193"/>
        <v/>
      </c>
      <c r="N176" s="59" t="str">
        <f t="shared" si="193"/>
        <v/>
      </c>
      <c r="O176" s="60" t="str">
        <f t="shared" si="193"/>
        <v/>
      </c>
      <c r="P176" s="149" t="str">
        <f t="shared" si="193"/>
        <v/>
      </c>
      <c r="Q176" s="2"/>
      <c r="R176" s="2"/>
      <c r="S176" s="81" t="s">
        <v>44</v>
      </c>
      <c r="T176" s="42">
        <f t="shared" ca="1" si="194"/>
        <v>7</v>
      </c>
      <c r="U176" s="42">
        <f t="shared" ca="1" si="195"/>
        <v>7</v>
      </c>
      <c r="V176" s="41" t="str">
        <f t="shared" ca="1" si="196"/>
        <v>Dave Morris</v>
      </c>
      <c r="W176" s="42" t="str">
        <f t="shared" si="197"/>
        <v>=3</v>
      </c>
      <c r="X176" s="42">
        <f t="shared" ca="1" si="198"/>
        <v>1</v>
      </c>
      <c r="Y176" s="35" t="str">
        <f t="shared" si="199"/>
        <v>Kidderminster &amp; Stourport AC</v>
      </c>
      <c r="Z176" s="1" t="str">
        <f t="shared" si="200"/>
        <v>Kidderminster &amp; Stourport AC</v>
      </c>
      <c r="AA176" s="1">
        <f t="shared" si="201"/>
        <v>3</v>
      </c>
      <c r="AB176" s="1" t="str">
        <f>IF(S176="A","Admin!B26","Admin!C26")</f>
        <v>Admin!B26</v>
      </c>
      <c r="AC176" s="79">
        <f t="shared" si="204"/>
        <v>-1</v>
      </c>
      <c r="AD176" s="2" t="str">
        <f t="shared" si="202"/>
        <v>S175</v>
      </c>
      <c r="AE176" s="2" t="str">
        <f t="shared" si="203"/>
        <v>AA$174:AA$181</v>
      </c>
    </row>
    <row r="177" spans="2:31" x14ac:dyDescent="0.2">
      <c r="B177" s="34">
        <v>4</v>
      </c>
      <c r="C177" s="67" t="str">
        <f t="shared" ca="1" si="191"/>
        <v>Mark Boswell</v>
      </c>
      <c r="D177" s="67" t="str">
        <f t="shared" si="192"/>
        <v>Newport Harriers</v>
      </c>
      <c r="E177" s="36">
        <v>4</v>
      </c>
      <c r="F177" s="53" t="s">
        <v>1813</v>
      </c>
      <c r="G177" s="49"/>
      <c r="H177" s="49"/>
      <c r="I177" s="58" t="str">
        <f t="shared" si="193"/>
        <v/>
      </c>
      <c r="J177" s="59" t="str">
        <f t="shared" si="193"/>
        <v/>
      </c>
      <c r="K177" s="59" t="str">
        <f t="shared" si="193"/>
        <v/>
      </c>
      <c r="L177" s="59">
        <f t="shared" ca="1" si="193"/>
        <v>6</v>
      </c>
      <c r="M177" s="59" t="str">
        <f t="shared" si="193"/>
        <v/>
      </c>
      <c r="N177" s="59" t="str">
        <f t="shared" si="193"/>
        <v/>
      </c>
      <c r="O177" s="60" t="str">
        <f t="shared" si="193"/>
        <v/>
      </c>
      <c r="P177" s="149" t="str">
        <f t="shared" si="193"/>
        <v/>
      </c>
      <c r="Q177" s="2"/>
      <c r="R177" s="2"/>
      <c r="S177" s="80" t="s">
        <v>85</v>
      </c>
      <c r="T177" s="42">
        <f t="shared" ca="1" si="194"/>
        <v>6</v>
      </c>
      <c r="U177" s="42">
        <f t="shared" ca="1" si="195"/>
        <v>6</v>
      </c>
      <c r="V177" s="41" t="str">
        <f t="shared" ca="1" si="196"/>
        <v>Mark Boswell</v>
      </c>
      <c r="W177" s="42" t="str">
        <f t="shared" si="197"/>
        <v>=4</v>
      </c>
      <c r="X177" s="42">
        <f t="shared" ca="1" si="198"/>
        <v>1</v>
      </c>
      <c r="Y177" s="35" t="str">
        <f t="shared" si="199"/>
        <v>Newport Harriers</v>
      </c>
      <c r="Z177" s="1" t="str">
        <f t="shared" si="200"/>
        <v>Newport Harriers</v>
      </c>
      <c r="AA177" s="1">
        <f t="shared" si="201"/>
        <v>4</v>
      </c>
      <c r="AB177" s="1" t="str">
        <f>IF(S176="A","Admin!B27","Admin!C27")</f>
        <v>Admin!B27</v>
      </c>
      <c r="AC177" s="79">
        <f t="shared" si="204"/>
        <v>-2</v>
      </c>
      <c r="AD177" s="2" t="str">
        <f t="shared" si="202"/>
        <v>S175</v>
      </c>
      <c r="AE177" s="2" t="str">
        <f t="shared" si="203"/>
        <v>AA$174:AA$181</v>
      </c>
    </row>
    <row r="178" spans="2:31" x14ac:dyDescent="0.2">
      <c r="B178" s="34">
        <v>5</v>
      </c>
      <c r="C178" s="67" t="str">
        <f t="shared" ca="1" si="191"/>
        <v>Graham Black</v>
      </c>
      <c r="D178" s="67" t="str">
        <f t="shared" si="192"/>
        <v>Stratford on Avon AC</v>
      </c>
      <c r="E178" s="36">
        <v>7</v>
      </c>
      <c r="F178" s="53" t="s">
        <v>1814</v>
      </c>
      <c r="G178" s="49"/>
      <c r="H178" s="49"/>
      <c r="I178" s="58" t="str">
        <f t="shared" si="193"/>
        <v/>
      </c>
      <c r="J178" s="59" t="str">
        <f t="shared" si="193"/>
        <v/>
      </c>
      <c r="K178" s="59" t="str">
        <f t="shared" si="193"/>
        <v/>
      </c>
      <c r="L178" s="59" t="str">
        <f t="shared" si="193"/>
        <v/>
      </c>
      <c r="M178" s="59" t="str">
        <f t="shared" si="193"/>
        <v/>
      </c>
      <c r="N178" s="59" t="str">
        <f t="shared" si="193"/>
        <v/>
      </c>
      <c r="O178" s="60">
        <f t="shared" ca="1" si="193"/>
        <v>5</v>
      </c>
      <c r="P178" s="149" t="str">
        <f t="shared" si="193"/>
        <v/>
      </c>
      <c r="Q178" s="2"/>
      <c r="R178" s="2"/>
      <c r="S178" s="42"/>
      <c r="T178" s="42">
        <f t="shared" ca="1" si="194"/>
        <v>5</v>
      </c>
      <c r="U178" s="42">
        <f t="shared" ca="1" si="195"/>
        <v>5</v>
      </c>
      <c r="V178" s="41" t="str">
        <f t="shared" ca="1" si="196"/>
        <v>Graham Black</v>
      </c>
      <c r="W178" s="42" t="str">
        <f t="shared" si="197"/>
        <v>=7</v>
      </c>
      <c r="X178" s="42">
        <f t="shared" ca="1" si="198"/>
        <v>1</v>
      </c>
      <c r="Y178" s="35" t="str">
        <f t="shared" si="199"/>
        <v>Stratford on Avon AC</v>
      </c>
      <c r="Z178" s="1" t="str">
        <f t="shared" si="200"/>
        <v>Stratford on Avon AC</v>
      </c>
      <c r="AA178" s="1">
        <f t="shared" si="201"/>
        <v>7</v>
      </c>
      <c r="AB178" s="1" t="str">
        <f>IF(S176="A","Admin!B28","Admin!C28")</f>
        <v>Admin!B28</v>
      </c>
      <c r="AC178" s="79">
        <f t="shared" si="204"/>
        <v>-3</v>
      </c>
      <c r="AD178" s="2" t="str">
        <f t="shared" si="202"/>
        <v>S175</v>
      </c>
      <c r="AE178" s="2" t="str">
        <f t="shared" si="203"/>
        <v>AA$174:AA$181</v>
      </c>
    </row>
    <row r="179" spans="2:31" x14ac:dyDescent="0.2">
      <c r="B179" s="34">
        <v>6</v>
      </c>
      <c r="C179" s="67" t="str">
        <f t="shared" ca="1" si="191"/>
        <v>Kevin Brown</v>
      </c>
      <c r="D179" s="67" t="str">
        <f t="shared" si="192"/>
        <v>Royal Sutton Coldfield</v>
      </c>
      <c r="E179" s="36">
        <v>5</v>
      </c>
      <c r="F179" s="53" t="s">
        <v>1815</v>
      </c>
      <c r="G179" s="49"/>
      <c r="H179" s="49"/>
      <c r="I179" s="58" t="str">
        <f t="shared" si="193"/>
        <v/>
      </c>
      <c r="J179" s="59" t="str">
        <f t="shared" si="193"/>
        <v/>
      </c>
      <c r="K179" s="59" t="str">
        <f t="shared" si="193"/>
        <v/>
      </c>
      <c r="L179" s="59" t="str">
        <f t="shared" si="193"/>
        <v/>
      </c>
      <c r="M179" s="59">
        <f t="shared" ca="1" si="193"/>
        <v>4</v>
      </c>
      <c r="N179" s="59" t="str">
        <f t="shared" si="193"/>
        <v/>
      </c>
      <c r="O179" s="60" t="str">
        <f t="shared" si="193"/>
        <v/>
      </c>
      <c r="P179" s="149" t="str">
        <f t="shared" si="193"/>
        <v/>
      </c>
      <c r="Q179" s="2"/>
      <c r="R179" s="2"/>
      <c r="S179" s="42"/>
      <c r="T179" s="42">
        <f t="shared" ca="1" si="194"/>
        <v>4</v>
      </c>
      <c r="U179" s="42">
        <f t="shared" ca="1" si="195"/>
        <v>4</v>
      </c>
      <c r="V179" s="41" t="str">
        <f t="shared" ca="1" si="196"/>
        <v>Kevin Brown</v>
      </c>
      <c r="W179" s="42" t="str">
        <f t="shared" si="197"/>
        <v>=5</v>
      </c>
      <c r="X179" s="42">
        <f t="shared" ca="1" si="198"/>
        <v>1</v>
      </c>
      <c r="Y179" s="35" t="str">
        <f t="shared" si="199"/>
        <v>Royal Sutton Coldfield</v>
      </c>
      <c r="Z179" s="1" t="str">
        <f t="shared" si="200"/>
        <v>Royal Sutton Coldfield</v>
      </c>
      <c r="AA179" s="1">
        <f t="shared" si="201"/>
        <v>5</v>
      </c>
      <c r="AB179" s="1" t="str">
        <f>IF(S176="A","Admin!B29","Admin!C29")</f>
        <v>Admin!B29</v>
      </c>
      <c r="AC179" s="79">
        <f t="shared" si="204"/>
        <v>-4</v>
      </c>
      <c r="AD179" s="2" t="str">
        <f t="shared" si="202"/>
        <v>S175</v>
      </c>
      <c r="AE179" s="2" t="str">
        <f t="shared" si="203"/>
        <v>AA$174:AA$181</v>
      </c>
    </row>
    <row r="180" spans="2:31" x14ac:dyDescent="0.2">
      <c r="B180" s="37">
        <v>7</v>
      </c>
      <c r="C180" s="68" t="str">
        <f t="shared" ca="1" si="191"/>
        <v/>
      </c>
      <c r="D180" s="68" t="str">
        <f t="shared" si="192"/>
        <v/>
      </c>
      <c r="E180" s="38"/>
      <c r="F180" s="54" t="s">
        <v>98</v>
      </c>
      <c r="G180" s="49"/>
      <c r="H180" s="49"/>
      <c r="I180" s="61" t="str">
        <f t="shared" si="193"/>
        <v/>
      </c>
      <c r="J180" s="62" t="str">
        <f t="shared" si="193"/>
        <v/>
      </c>
      <c r="K180" s="62" t="str">
        <f t="shared" si="193"/>
        <v/>
      </c>
      <c r="L180" s="62" t="str">
        <f t="shared" si="193"/>
        <v/>
      </c>
      <c r="M180" s="62" t="str">
        <f t="shared" si="193"/>
        <v/>
      </c>
      <c r="N180" s="62" t="str">
        <f t="shared" si="193"/>
        <v/>
      </c>
      <c r="O180" s="63" t="str">
        <f t="shared" si="193"/>
        <v/>
      </c>
      <c r="P180" s="149" t="str">
        <f t="shared" si="193"/>
        <v/>
      </c>
      <c r="Q180" s="2"/>
      <c r="R180" s="2"/>
      <c r="S180" s="42"/>
      <c r="T180" s="42" t="str">
        <f t="shared" ca="1" si="194"/>
        <v>Error</v>
      </c>
      <c r="U180" s="42">
        <f t="shared" ca="1" si="195"/>
        <v>3</v>
      </c>
      <c r="V180" s="41" t="e">
        <f t="shared" ca="1" si="196"/>
        <v>#N/A</v>
      </c>
      <c r="W180" s="42" t="e">
        <f t="shared" si="197"/>
        <v>#N/A</v>
      </c>
      <c r="X180" s="42">
        <f t="shared" ca="1" si="198"/>
        <v>2</v>
      </c>
      <c r="Y180" s="35" t="e">
        <f t="shared" si="199"/>
        <v>#N/A</v>
      </c>
      <c r="Z180" s="1" t="str">
        <f t="shared" si="200"/>
        <v/>
      </c>
      <c r="AA180" s="1" t="e">
        <f t="shared" si="201"/>
        <v>#N/A</v>
      </c>
      <c r="AB180" s="1" t="str">
        <f>IF(S176="A","Admin!B30","Admin!C30")</f>
        <v>Admin!B30</v>
      </c>
      <c r="AC180" s="79">
        <f t="shared" si="204"/>
        <v>-5</v>
      </c>
      <c r="AD180" s="2" t="str">
        <f t="shared" si="202"/>
        <v>S175</v>
      </c>
      <c r="AE180" s="2" t="str">
        <f t="shared" si="203"/>
        <v>AA$174:AA$181</v>
      </c>
    </row>
    <row r="181" spans="2:31" hidden="1" x14ac:dyDescent="0.2">
      <c r="B181" s="378">
        <v>8</v>
      </c>
      <c r="C181" s="379" t="str">
        <f t="shared" ca="1" si="191"/>
        <v/>
      </c>
      <c r="D181" s="379" t="str">
        <f t="shared" si="192"/>
        <v/>
      </c>
      <c r="E181" s="380"/>
      <c r="F181" s="381" t="s">
        <v>98</v>
      </c>
      <c r="G181" s="49"/>
      <c r="H181" s="49"/>
      <c r="I181" s="374" t="str">
        <f t="shared" si="193"/>
        <v/>
      </c>
      <c r="J181" s="382" t="str">
        <f t="shared" si="193"/>
        <v/>
      </c>
      <c r="K181" s="382" t="str">
        <f t="shared" si="193"/>
        <v/>
      </c>
      <c r="L181" s="382" t="str">
        <f t="shared" si="193"/>
        <v/>
      </c>
      <c r="M181" s="382" t="str">
        <f t="shared" si="193"/>
        <v/>
      </c>
      <c r="N181" s="382" t="str">
        <f t="shared" si="193"/>
        <v/>
      </c>
      <c r="O181" s="382" t="str">
        <f t="shared" si="193"/>
        <v/>
      </c>
      <c r="P181" s="63" t="str">
        <f t="shared" si="193"/>
        <v/>
      </c>
      <c r="Q181" s="2"/>
      <c r="R181" s="2"/>
      <c r="S181" s="42"/>
      <c r="T181" s="42" t="str">
        <f t="shared" ca="1" si="194"/>
        <v>Error</v>
      </c>
      <c r="U181" s="42">
        <f t="shared" ca="1" si="195"/>
        <v>0</v>
      </c>
      <c r="V181" s="41" t="e">
        <f t="shared" ca="1" si="196"/>
        <v>#N/A</v>
      </c>
      <c r="W181" s="42" t="e">
        <f t="shared" si="197"/>
        <v>#N/A</v>
      </c>
      <c r="X181" s="42">
        <f t="shared" ca="1" si="198"/>
        <v>2</v>
      </c>
      <c r="Y181" s="35" t="e">
        <f t="shared" si="199"/>
        <v>#N/A</v>
      </c>
      <c r="Z181" s="1" t="str">
        <f t="shared" si="200"/>
        <v/>
      </c>
      <c r="AA181" s="1" t="e">
        <f t="shared" si="201"/>
        <v>#N/A</v>
      </c>
      <c r="AB181" s="1" t="str">
        <f>IF(S176="A","Admin!B31","Admin!C31")</f>
        <v>Admin!B31</v>
      </c>
      <c r="AC181" s="79">
        <f t="shared" si="204"/>
        <v>-6</v>
      </c>
      <c r="AD181" s="2" t="str">
        <f t="shared" si="202"/>
        <v>S175</v>
      </c>
      <c r="AE181" s="2" t="str">
        <f t="shared" si="203"/>
        <v>AA$174:AA$181</v>
      </c>
    </row>
    <row r="182" spans="2:31" ht="12" customHeight="1" x14ac:dyDescent="0.2">
      <c r="B182" s="50"/>
      <c r="C182" s="48"/>
      <c r="D182" s="48"/>
      <c r="E182" s="50"/>
      <c r="F182" s="49" t="s">
        <v>98</v>
      </c>
      <c r="G182" s="49"/>
      <c r="H182" s="49"/>
      <c r="I182" s="51"/>
      <c r="J182" s="51"/>
      <c r="K182" s="51"/>
      <c r="L182" s="51"/>
      <c r="M182" s="51"/>
      <c r="N182" s="51"/>
      <c r="O182" s="51"/>
      <c r="P182" s="51"/>
      <c r="Q182" s="2"/>
      <c r="R182" s="2"/>
      <c r="S182" s="42"/>
      <c r="T182" s="42"/>
      <c r="U182" s="41"/>
      <c r="V182" s="41"/>
      <c r="W182" s="42"/>
      <c r="X182" s="42"/>
      <c r="Y182" s="41"/>
    </row>
    <row r="183" spans="2:31" ht="12" customHeight="1" x14ac:dyDescent="0.2">
      <c r="B183" s="50"/>
      <c r="C183" s="48"/>
      <c r="D183" s="48"/>
      <c r="E183" s="50"/>
      <c r="F183" s="49"/>
      <c r="G183" s="49"/>
      <c r="H183" s="49"/>
      <c r="I183" s="51"/>
      <c r="J183" s="51"/>
      <c r="K183" s="51"/>
      <c r="L183" s="51"/>
      <c r="M183" s="51"/>
      <c r="N183" s="51"/>
      <c r="O183" s="51"/>
      <c r="P183" s="51"/>
      <c r="Q183" s="2"/>
      <c r="R183" s="2"/>
      <c r="S183" s="42"/>
      <c r="T183" s="42"/>
      <c r="U183" s="41"/>
      <c r="V183" s="41"/>
      <c r="W183" s="42"/>
      <c r="X183" s="42"/>
      <c r="Y183" s="41"/>
    </row>
    <row r="184" spans="2:31" s="2" customFormat="1" x14ac:dyDescent="0.2">
      <c r="B184" s="32" t="str">
        <f ca="1">S186 &amp; " " &amp; S188 &amp; " string  (" &amp; S$3 &amp;")"</f>
        <v>Hammer B string  (Men)</v>
      </c>
      <c r="H184" s="47"/>
      <c r="I184" s="29"/>
    </row>
    <row r="185" spans="2:31" x14ac:dyDescent="0.2">
      <c r="B185" s="75" t="s">
        <v>26</v>
      </c>
      <c r="C185" s="76" t="s">
        <v>23</v>
      </c>
      <c r="D185" s="76" t="s">
        <v>70</v>
      </c>
      <c r="E185" s="77" t="s">
        <v>24</v>
      </c>
      <c r="F185" s="78" t="s">
        <v>27</v>
      </c>
      <c r="G185" s="48"/>
      <c r="H185" s="48"/>
      <c r="I185" s="70" t="str">
        <f t="shared" ref="I185:P185" si="205">I$3</f>
        <v>Bromsgrove &amp; Redditch AC</v>
      </c>
      <c r="J185" s="70" t="str">
        <f t="shared" si="205"/>
        <v>Burton AC</v>
      </c>
      <c r="K185" s="70" t="str">
        <f t="shared" si="205"/>
        <v>Kidderminster &amp; Stourport AC</v>
      </c>
      <c r="L185" s="70" t="str">
        <f t="shared" si="205"/>
        <v>Newport Harriers</v>
      </c>
      <c r="M185" s="70" t="str">
        <f t="shared" si="205"/>
        <v>Royal Sutton Coldfield</v>
      </c>
      <c r="N185" s="70" t="str">
        <f t="shared" si="205"/>
        <v>Solihull &amp; Small Heath AC</v>
      </c>
      <c r="O185" s="70" t="str">
        <f t="shared" si="205"/>
        <v>Stratford on Avon AC</v>
      </c>
      <c r="P185" s="383" t="str">
        <f t="shared" si="205"/>
        <v>Team8</v>
      </c>
      <c r="S185" s="40">
        <v>53</v>
      </c>
      <c r="T185" s="41"/>
      <c r="U185" s="42" t="s">
        <v>81</v>
      </c>
      <c r="V185" s="41"/>
      <c r="W185" s="42"/>
      <c r="X185" s="42" t="s">
        <v>82</v>
      </c>
      <c r="Y185" s="41" t="s">
        <v>83</v>
      </c>
      <c r="Z185" s="1" t="s">
        <v>84</v>
      </c>
    </row>
    <row r="186" spans="2:31" x14ac:dyDescent="0.2">
      <c r="B186" s="222">
        <v>1</v>
      </c>
      <c r="C186" s="223" t="str">
        <f t="shared" ref="C186:C193" ca="1" si="206">IF(ISNA(V186),"",V186)</f>
        <v>Vito Ricci</v>
      </c>
      <c r="D186" s="223" t="str">
        <f t="shared" ref="D186:D193" si="207">IF(ISNA(Y186),"",Y186)</f>
        <v>Bromsgrove &amp; Redditch AC</v>
      </c>
      <c r="E186" s="224">
        <v>11</v>
      </c>
      <c r="F186" s="225" t="s">
        <v>1816</v>
      </c>
      <c r="G186" s="49"/>
      <c r="H186" s="49"/>
      <c r="I186" s="55">
        <f t="shared" ref="I186:P193" ca="1" si="208">IF($Z186=I$3,$T186,"")</f>
        <v>8</v>
      </c>
      <c r="J186" s="56" t="str">
        <f t="shared" si="208"/>
        <v/>
      </c>
      <c r="K186" s="56" t="str">
        <f t="shared" si="208"/>
        <v/>
      </c>
      <c r="L186" s="56" t="str">
        <f t="shared" si="208"/>
        <v/>
      </c>
      <c r="M186" s="56" t="str">
        <f t="shared" si="208"/>
        <v/>
      </c>
      <c r="N186" s="56" t="str">
        <f t="shared" si="208"/>
        <v/>
      </c>
      <c r="O186" s="57" t="str">
        <f t="shared" si="208"/>
        <v/>
      </c>
      <c r="P186" s="144" t="str">
        <f t="shared" si="208"/>
        <v/>
      </c>
      <c r="Q186" s="2"/>
      <c r="R186" s="2"/>
      <c r="S186" s="42" t="str">
        <f ca="1">VLOOKUP(S185,INDIRECT($S$5),2,FALSE)</f>
        <v>Hammer</v>
      </c>
      <c r="T186" s="42">
        <f t="shared" ref="T186:T193" ca="1" si="209">IF(X186&gt;1,"Error",U186)</f>
        <v>8</v>
      </c>
      <c r="U186" s="42">
        <f t="shared" ref="U186:U193" ca="1" si="210">IF(AND(E186&lt;&gt;"",LEFT(F186,1)="d"),0,INDIRECT(AB186))</f>
        <v>8</v>
      </c>
      <c r="V186" s="41" t="str">
        <f t="shared" ref="V186:V193" ca="1" si="211">HLOOKUP(E186,INDIRECT($S$4),INDIRECT(AD186),FALSE)</f>
        <v>Vito Ricci</v>
      </c>
      <c r="W186" s="42" t="str">
        <f t="shared" ref="W186:W193" si="212">CONCATENATE("=",AA186)</f>
        <v>=1</v>
      </c>
      <c r="X186" s="42">
        <f t="shared" ref="X186:X193" ca="1" si="213">COUNTIF(INDIRECT(AE186),W186)</f>
        <v>1</v>
      </c>
      <c r="Y186" s="35" t="str">
        <f t="shared" ref="Y186:Y193" si="214">VLOOKUP(E186,TeamID,2,FALSE)</f>
        <v>Bromsgrove &amp; Redditch AC</v>
      </c>
      <c r="Z186" s="1" t="str">
        <f t="shared" ref="Z186:Z193" si="215">IF(ISNA(Y186),"",Y186)</f>
        <v>Bromsgrove &amp; Redditch AC</v>
      </c>
      <c r="AA186" s="1">
        <f t="shared" ref="AA186:AA193" si="216">HLOOKUP(E186,$I$24:$X$25, 2, FALSE)</f>
        <v>1</v>
      </c>
      <c r="AB186" s="1" t="str">
        <f>IF(S188="A","Admin!B24","Admin!C24")</f>
        <v>Admin!C24</v>
      </c>
      <c r="AC186" s="79">
        <v>1</v>
      </c>
      <c r="AD186" s="2" t="str">
        <f t="shared" ref="AD186:AD193" si="217">"S" &amp; ROW(AB186)+AC186</f>
        <v>S187</v>
      </c>
      <c r="AE186" s="2" t="str">
        <f t="shared" ref="AE186:AE193" si="218">"AA$"&amp;ROW(AD186)+AC186-1&amp;":AA$"&amp;ROW(AD186)+AC186+6</f>
        <v>AA$186:AA$193</v>
      </c>
    </row>
    <row r="187" spans="2:31" x14ac:dyDescent="0.2">
      <c r="B187" s="34">
        <v>2</v>
      </c>
      <c r="C187" s="67" t="str">
        <f t="shared" ca="1" si="206"/>
        <v>Rob Eales</v>
      </c>
      <c r="D187" s="67" t="str">
        <f t="shared" si="207"/>
        <v>Newport Harriers</v>
      </c>
      <c r="E187" s="36">
        <v>44</v>
      </c>
      <c r="F187" s="53" t="s">
        <v>1817</v>
      </c>
      <c r="G187" s="49"/>
      <c r="H187" s="49"/>
      <c r="I187" s="58" t="str">
        <f t="shared" si="208"/>
        <v/>
      </c>
      <c r="J187" s="59" t="str">
        <f t="shared" si="208"/>
        <v/>
      </c>
      <c r="K187" s="59" t="str">
        <f t="shared" si="208"/>
        <v/>
      </c>
      <c r="L187" s="59">
        <f t="shared" ca="1" si="208"/>
        <v>6</v>
      </c>
      <c r="M187" s="59" t="str">
        <f t="shared" si="208"/>
        <v/>
      </c>
      <c r="N187" s="59" t="str">
        <f t="shared" si="208"/>
        <v/>
      </c>
      <c r="O187" s="60" t="str">
        <f t="shared" si="208"/>
        <v/>
      </c>
      <c r="P187" s="149" t="str">
        <f t="shared" si="208"/>
        <v/>
      </c>
      <c r="Q187" s="2"/>
      <c r="R187" s="2"/>
      <c r="S187" s="42">
        <f>S185-$S$7</f>
        <v>21</v>
      </c>
      <c r="T187" s="42">
        <f t="shared" ca="1" si="209"/>
        <v>6</v>
      </c>
      <c r="U187" s="42">
        <f t="shared" ca="1" si="210"/>
        <v>6</v>
      </c>
      <c r="V187" s="41" t="str">
        <f t="shared" ca="1" si="211"/>
        <v>Rob Eales</v>
      </c>
      <c r="W187" s="42" t="str">
        <f t="shared" si="212"/>
        <v>=4</v>
      </c>
      <c r="X187" s="42">
        <f t="shared" ca="1" si="213"/>
        <v>1</v>
      </c>
      <c r="Y187" s="35" t="str">
        <f t="shared" si="214"/>
        <v>Newport Harriers</v>
      </c>
      <c r="Z187" s="1" t="str">
        <f t="shared" si="215"/>
        <v>Newport Harriers</v>
      </c>
      <c r="AA187" s="1">
        <f t="shared" si="216"/>
        <v>4</v>
      </c>
      <c r="AB187" s="1" t="str">
        <f>IF(S188="A","Admin!B25","Admin!C25")</f>
        <v>Admin!C25</v>
      </c>
      <c r="AC187" s="79">
        <f t="shared" ref="AC187:AC193" si="219">AC186-1</f>
        <v>0</v>
      </c>
      <c r="AD187" s="2" t="str">
        <f t="shared" si="217"/>
        <v>S187</v>
      </c>
      <c r="AE187" s="2" t="str">
        <f t="shared" si="218"/>
        <v>AA$186:AA$193</v>
      </c>
    </row>
    <row r="188" spans="2:31" x14ac:dyDescent="0.2">
      <c r="B188" s="34">
        <v>3</v>
      </c>
      <c r="C188" s="67" t="str">
        <f t="shared" ca="1" si="206"/>
        <v>Chris Telling</v>
      </c>
      <c r="D188" s="67" t="str">
        <f t="shared" si="207"/>
        <v>Kidderminster &amp; Stourport AC</v>
      </c>
      <c r="E188" s="36">
        <v>33</v>
      </c>
      <c r="F188" s="53" t="s">
        <v>1818</v>
      </c>
      <c r="G188" s="49"/>
      <c r="H188" s="49"/>
      <c r="I188" s="58" t="str">
        <f t="shared" si="208"/>
        <v/>
      </c>
      <c r="J188" s="59" t="str">
        <f t="shared" si="208"/>
        <v/>
      </c>
      <c r="K188" s="59">
        <f t="shared" ca="1" si="208"/>
        <v>5</v>
      </c>
      <c r="L188" s="59" t="str">
        <f t="shared" si="208"/>
        <v/>
      </c>
      <c r="M188" s="59" t="str">
        <f t="shared" si="208"/>
        <v/>
      </c>
      <c r="N188" s="59" t="str">
        <f t="shared" si="208"/>
        <v/>
      </c>
      <c r="O188" s="60" t="str">
        <f t="shared" si="208"/>
        <v/>
      </c>
      <c r="P188" s="149" t="str">
        <f t="shared" si="208"/>
        <v/>
      </c>
      <c r="Q188" s="2"/>
      <c r="R188" s="2"/>
      <c r="S188" s="81" t="s">
        <v>45</v>
      </c>
      <c r="T188" s="42">
        <f t="shared" ca="1" si="209"/>
        <v>5</v>
      </c>
      <c r="U188" s="42">
        <f t="shared" ca="1" si="210"/>
        <v>5</v>
      </c>
      <c r="V188" s="41" t="str">
        <f t="shared" ca="1" si="211"/>
        <v>Chris Telling</v>
      </c>
      <c r="W188" s="42" t="str">
        <f t="shared" si="212"/>
        <v>=3</v>
      </c>
      <c r="X188" s="42">
        <f t="shared" ca="1" si="213"/>
        <v>1</v>
      </c>
      <c r="Y188" s="35" t="str">
        <f t="shared" si="214"/>
        <v>Kidderminster &amp; Stourport AC</v>
      </c>
      <c r="Z188" s="1" t="str">
        <f t="shared" si="215"/>
        <v>Kidderminster &amp; Stourport AC</v>
      </c>
      <c r="AA188" s="1">
        <f t="shared" si="216"/>
        <v>3</v>
      </c>
      <c r="AB188" s="1" t="str">
        <f>IF(S188="A","Admin!B26","Admin!C26")</f>
        <v>Admin!C26</v>
      </c>
      <c r="AC188" s="79">
        <f t="shared" si="219"/>
        <v>-1</v>
      </c>
      <c r="AD188" s="2" t="str">
        <f t="shared" si="217"/>
        <v>S187</v>
      </c>
      <c r="AE188" s="2" t="str">
        <f t="shared" si="218"/>
        <v>AA$186:AA$193</v>
      </c>
    </row>
    <row r="189" spans="2:31" x14ac:dyDescent="0.2">
      <c r="B189" s="34">
        <v>4</v>
      </c>
      <c r="C189" s="67" t="str">
        <f t="shared" ca="1" si="206"/>
        <v>Martyn Helliker</v>
      </c>
      <c r="D189" s="67" t="str">
        <f t="shared" si="207"/>
        <v>Stratford on Avon AC</v>
      </c>
      <c r="E189" s="36">
        <v>77</v>
      </c>
      <c r="F189" s="53" t="s">
        <v>1819</v>
      </c>
      <c r="G189" s="49"/>
      <c r="H189" s="49"/>
      <c r="I189" s="58" t="str">
        <f t="shared" si="208"/>
        <v/>
      </c>
      <c r="J189" s="59" t="str">
        <f t="shared" si="208"/>
        <v/>
      </c>
      <c r="K189" s="59" t="str">
        <f t="shared" si="208"/>
        <v/>
      </c>
      <c r="L189" s="59" t="str">
        <f t="shared" si="208"/>
        <v/>
      </c>
      <c r="M189" s="59" t="str">
        <f t="shared" si="208"/>
        <v/>
      </c>
      <c r="N189" s="59" t="str">
        <f t="shared" si="208"/>
        <v/>
      </c>
      <c r="O189" s="60">
        <f t="shared" ca="1" si="208"/>
        <v>4</v>
      </c>
      <c r="P189" s="149" t="str">
        <f t="shared" si="208"/>
        <v/>
      </c>
      <c r="Q189" s="2"/>
      <c r="R189" s="2"/>
      <c r="S189" s="80" t="s">
        <v>85</v>
      </c>
      <c r="T189" s="42">
        <f t="shared" ca="1" si="209"/>
        <v>4</v>
      </c>
      <c r="U189" s="42">
        <f t="shared" ca="1" si="210"/>
        <v>4</v>
      </c>
      <c r="V189" s="41" t="str">
        <f t="shared" ca="1" si="211"/>
        <v>Martyn Helliker</v>
      </c>
      <c r="W189" s="42" t="str">
        <f t="shared" si="212"/>
        <v>=7</v>
      </c>
      <c r="X189" s="42">
        <f t="shared" ca="1" si="213"/>
        <v>1</v>
      </c>
      <c r="Y189" s="35" t="str">
        <f t="shared" si="214"/>
        <v>Stratford on Avon AC</v>
      </c>
      <c r="Z189" s="1" t="str">
        <f t="shared" si="215"/>
        <v>Stratford on Avon AC</v>
      </c>
      <c r="AA189" s="1">
        <f t="shared" si="216"/>
        <v>7</v>
      </c>
      <c r="AB189" s="1" t="str">
        <f>IF(S188="A","Admin!B27","Admin!C27")</f>
        <v>Admin!C27</v>
      </c>
      <c r="AC189" s="79">
        <f t="shared" si="219"/>
        <v>-2</v>
      </c>
      <c r="AD189" s="2" t="str">
        <f t="shared" si="217"/>
        <v>S187</v>
      </c>
      <c r="AE189" s="2" t="str">
        <f t="shared" si="218"/>
        <v>AA$186:AA$193</v>
      </c>
    </row>
    <row r="190" spans="2:31" x14ac:dyDescent="0.2">
      <c r="B190" s="34">
        <v>5</v>
      </c>
      <c r="C190" s="67" t="str">
        <f t="shared" ca="1" si="206"/>
        <v/>
      </c>
      <c r="D190" s="67" t="str">
        <f t="shared" si="207"/>
        <v/>
      </c>
      <c r="E190" s="36"/>
      <c r="F190" s="53" t="s">
        <v>98</v>
      </c>
      <c r="G190" s="49"/>
      <c r="H190" s="49"/>
      <c r="I190" s="58" t="str">
        <f t="shared" si="208"/>
        <v/>
      </c>
      <c r="J190" s="59" t="str">
        <f t="shared" si="208"/>
        <v/>
      </c>
      <c r="K190" s="59" t="str">
        <f t="shared" si="208"/>
        <v/>
      </c>
      <c r="L190" s="59" t="str">
        <f t="shared" si="208"/>
        <v/>
      </c>
      <c r="M190" s="59" t="str">
        <f t="shared" si="208"/>
        <v/>
      </c>
      <c r="N190" s="59" t="str">
        <f t="shared" si="208"/>
        <v/>
      </c>
      <c r="O190" s="60" t="str">
        <f t="shared" si="208"/>
        <v/>
      </c>
      <c r="P190" s="149" t="str">
        <f t="shared" si="208"/>
        <v/>
      </c>
      <c r="Q190" s="2"/>
      <c r="R190" s="2"/>
      <c r="S190" s="42"/>
      <c r="T190" s="42" t="str">
        <f t="shared" ca="1" si="209"/>
        <v>Error</v>
      </c>
      <c r="U190" s="42">
        <f t="shared" ca="1" si="210"/>
        <v>3</v>
      </c>
      <c r="V190" s="41" t="e">
        <f t="shared" ca="1" si="211"/>
        <v>#N/A</v>
      </c>
      <c r="W190" s="42" t="e">
        <f t="shared" si="212"/>
        <v>#N/A</v>
      </c>
      <c r="X190" s="42">
        <f t="shared" ca="1" si="213"/>
        <v>4</v>
      </c>
      <c r="Y190" s="35" t="e">
        <f t="shared" si="214"/>
        <v>#N/A</v>
      </c>
      <c r="Z190" s="1" t="str">
        <f t="shared" si="215"/>
        <v/>
      </c>
      <c r="AA190" s="1" t="e">
        <f t="shared" si="216"/>
        <v>#N/A</v>
      </c>
      <c r="AB190" s="1" t="str">
        <f>IF(S188="A","Admin!B28","Admin!C28")</f>
        <v>Admin!C28</v>
      </c>
      <c r="AC190" s="79">
        <f t="shared" si="219"/>
        <v>-3</v>
      </c>
      <c r="AD190" s="2" t="str">
        <f t="shared" si="217"/>
        <v>S187</v>
      </c>
      <c r="AE190" s="2" t="str">
        <f t="shared" si="218"/>
        <v>AA$186:AA$193</v>
      </c>
    </row>
    <row r="191" spans="2:31" x14ac:dyDescent="0.2">
      <c r="B191" s="34">
        <v>6</v>
      </c>
      <c r="C191" s="67" t="str">
        <f t="shared" ca="1" si="206"/>
        <v/>
      </c>
      <c r="D191" s="67" t="str">
        <f t="shared" si="207"/>
        <v/>
      </c>
      <c r="E191" s="36"/>
      <c r="F191" s="53" t="s">
        <v>98</v>
      </c>
      <c r="G191" s="49"/>
      <c r="H191" s="49"/>
      <c r="I191" s="58" t="str">
        <f t="shared" si="208"/>
        <v/>
      </c>
      <c r="J191" s="59" t="str">
        <f t="shared" si="208"/>
        <v/>
      </c>
      <c r="K191" s="59" t="str">
        <f t="shared" si="208"/>
        <v/>
      </c>
      <c r="L191" s="59" t="str">
        <f t="shared" si="208"/>
        <v/>
      </c>
      <c r="M191" s="59" t="str">
        <f t="shared" si="208"/>
        <v/>
      </c>
      <c r="N191" s="59" t="str">
        <f t="shared" si="208"/>
        <v/>
      </c>
      <c r="O191" s="60" t="str">
        <f t="shared" si="208"/>
        <v/>
      </c>
      <c r="P191" s="149" t="str">
        <f t="shared" si="208"/>
        <v/>
      </c>
      <c r="Q191" s="2"/>
      <c r="R191" s="2"/>
      <c r="S191" s="42"/>
      <c r="T191" s="42" t="str">
        <f t="shared" ca="1" si="209"/>
        <v>Error</v>
      </c>
      <c r="U191" s="42">
        <f t="shared" ca="1" si="210"/>
        <v>2</v>
      </c>
      <c r="V191" s="41" t="e">
        <f t="shared" ca="1" si="211"/>
        <v>#N/A</v>
      </c>
      <c r="W191" s="42" t="e">
        <f t="shared" si="212"/>
        <v>#N/A</v>
      </c>
      <c r="X191" s="42">
        <f t="shared" ca="1" si="213"/>
        <v>4</v>
      </c>
      <c r="Y191" s="35" t="e">
        <f t="shared" si="214"/>
        <v>#N/A</v>
      </c>
      <c r="Z191" s="1" t="str">
        <f t="shared" si="215"/>
        <v/>
      </c>
      <c r="AA191" s="1" t="e">
        <f t="shared" si="216"/>
        <v>#N/A</v>
      </c>
      <c r="AB191" s="1" t="str">
        <f>IF(S188="A","Admin!B29","Admin!C29")</f>
        <v>Admin!C29</v>
      </c>
      <c r="AC191" s="79">
        <f t="shared" si="219"/>
        <v>-4</v>
      </c>
      <c r="AD191" s="2" t="str">
        <f t="shared" si="217"/>
        <v>S187</v>
      </c>
      <c r="AE191" s="2" t="str">
        <f t="shared" si="218"/>
        <v>AA$186:AA$193</v>
      </c>
    </row>
    <row r="192" spans="2:31" x14ac:dyDescent="0.2">
      <c r="B192" s="37">
        <v>7</v>
      </c>
      <c r="C192" s="68" t="str">
        <f t="shared" ca="1" si="206"/>
        <v/>
      </c>
      <c r="D192" s="68" t="str">
        <f t="shared" si="207"/>
        <v/>
      </c>
      <c r="E192" s="38"/>
      <c r="F192" s="54" t="s">
        <v>98</v>
      </c>
      <c r="G192" s="49"/>
      <c r="H192" s="49"/>
      <c r="I192" s="61" t="str">
        <f t="shared" si="208"/>
        <v/>
      </c>
      <c r="J192" s="62" t="str">
        <f t="shared" si="208"/>
        <v/>
      </c>
      <c r="K192" s="62" t="str">
        <f t="shared" si="208"/>
        <v/>
      </c>
      <c r="L192" s="62" t="str">
        <f t="shared" si="208"/>
        <v/>
      </c>
      <c r="M192" s="62" t="str">
        <f t="shared" si="208"/>
        <v/>
      </c>
      <c r="N192" s="62" t="str">
        <f t="shared" si="208"/>
        <v/>
      </c>
      <c r="O192" s="63" t="str">
        <f t="shared" si="208"/>
        <v/>
      </c>
      <c r="P192" s="149" t="str">
        <f t="shared" si="208"/>
        <v/>
      </c>
      <c r="Q192" s="2"/>
      <c r="R192" s="2"/>
      <c r="S192" s="42"/>
      <c r="T192" s="42" t="str">
        <f t="shared" ca="1" si="209"/>
        <v>Error</v>
      </c>
      <c r="U192" s="42">
        <f t="shared" ca="1" si="210"/>
        <v>1</v>
      </c>
      <c r="V192" s="41" t="e">
        <f t="shared" ca="1" si="211"/>
        <v>#N/A</v>
      </c>
      <c r="W192" s="42" t="e">
        <f t="shared" si="212"/>
        <v>#N/A</v>
      </c>
      <c r="X192" s="42">
        <f t="shared" ca="1" si="213"/>
        <v>4</v>
      </c>
      <c r="Y192" s="35" t="e">
        <f t="shared" si="214"/>
        <v>#N/A</v>
      </c>
      <c r="Z192" s="1" t="str">
        <f t="shared" si="215"/>
        <v/>
      </c>
      <c r="AA192" s="1" t="e">
        <f t="shared" si="216"/>
        <v>#N/A</v>
      </c>
      <c r="AB192" s="1" t="str">
        <f>IF(S188="A","Admin!B30","Admin!C30")</f>
        <v>Admin!C30</v>
      </c>
      <c r="AC192" s="79">
        <f t="shared" si="219"/>
        <v>-5</v>
      </c>
      <c r="AD192" s="2" t="str">
        <f t="shared" si="217"/>
        <v>S187</v>
      </c>
      <c r="AE192" s="2" t="str">
        <f t="shared" si="218"/>
        <v>AA$186:AA$193</v>
      </c>
    </row>
    <row r="193" spans="2:31" hidden="1" x14ac:dyDescent="0.2">
      <c r="B193" s="378">
        <v>8</v>
      </c>
      <c r="C193" s="379" t="str">
        <f t="shared" ca="1" si="206"/>
        <v/>
      </c>
      <c r="D193" s="379" t="str">
        <f t="shared" si="207"/>
        <v/>
      </c>
      <c r="E193" s="380"/>
      <c r="F193" s="381" t="s">
        <v>98</v>
      </c>
      <c r="G193" s="49"/>
      <c r="H193" s="49"/>
      <c r="I193" s="374" t="str">
        <f t="shared" si="208"/>
        <v/>
      </c>
      <c r="J193" s="382" t="str">
        <f t="shared" si="208"/>
        <v/>
      </c>
      <c r="K193" s="382" t="str">
        <f t="shared" si="208"/>
        <v/>
      </c>
      <c r="L193" s="382" t="str">
        <f t="shared" si="208"/>
        <v/>
      </c>
      <c r="M193" s="382" t="str">
        <f t="shared" si="208"/>
        <v/>
      </c>
      <c r="N193" s="382" t="str">
        <f t="shared" si="208"/>
        <v/>
      </c>
      <c r="O193" s="382" t="str">
        <f t="shared" si="208"/>
        <v/>
      </c>
      <c r="P193" s="63" t="str">
        <f t="shared" si="208"/>
        <v/>
      </c>
      <c r="Q193" s="2"/>
      <c r="R193" s="2"/>
      <c r="S193" s="42"/>
      <c r="T193" s="42" t="str">
        <f t="shared" ca="1" si="209"/>
        <v>Error</v>
      </c>
      <c r="U193" s="42">
        <f t="shared" ca="1" si="210"/>
        <v>0</v>
      </c>
      <c r="V193" s="41" t="e">
        <f t="shared" ca="1" si="211"/>
        <v>#N/A</v>
      </c>
      <c r="W193" s="42" t="e">
        <f t="shared" si="212"/>
        <v>#N/A</v>
      </c>
      <c r="X193" s="42">
        <f t="shared" ca="1" si="213"/>
        <v>4</v>
      </c>
      <c r="Y193" s="35" t="e">
        <f t="shared" si="214"/>
        <v>#N/A</v>
      </c>
      <c r="Z193" s="1" t="str">
        <f t="shared" si="215"/>
        <v/>
      </c>
      <c r="AA193" s="1" t="e">
        <f t="shared" si="216"/>
        <v>#N/A</v>
      </c>
      <c r="AB193" s="1" t="str">
        <f>IF(S188="A","Admin!B31","Admin!C31")</f>
        <v>Admin!C31</v>
      </c>
      <c r="AC193" s="79">
        <f t="shared" si="219"/>
        <v>-6</v>
      </c>
      <c r="AD193" s="2" t="str">
        <f t="shared" si="217"/>
        <v>S187</v>
      </c>
      <c r="AE193" s="2" t="str">
        <f t="shared" si="218"/>
        <v>AA$186:AA$193</v>
      </c>
    </row>
    <row r="196" spans="2:31" s="2" customFormat="1" x14ac:dyDescent="0.2">
      <c r="B196" s="32" t="str">
        <f ca="1">S198 &amp; " " &amp; S200 &amp; " string  (" &amp; S$3 &amp;")"</f>
        <v>Javelin A string  (Men)</v>
      </c>
      <c r="D196" s="87" t="s">
        <v>94</v>
      </c>
      <c r="E196" s="390"/>
      <c r="F196" s="29" t="s">
        <v>72</v>
      </c>
      <c r="H196" s="47"/>
      <c r="I196" s="29"/>
    </row>
    <row r="197" spans="2:31" x14ac:dyDescent="0.2">
      <c r="B197" s="75" t="s">
        <v>26</v>
      </c>
      <c r="C197" s="76" t="s">
        <v>23</v>
      </c>
      <c r="D197" s="76" t="s">
        <v>70</v>
      </c>
      <c r="E197" s="77" t="s">
        <v>24</v>
      </c>
      <c r="F197" s="78" t="s">
        <v>27</v>
      </c>
      <c r="G197" s="48"/>
      <c r="H197" s="48"/>
      <c r="I197" s="70" t="str">
        <f t="shared" ref="I197:P197" si="220">I$3</f>
        <v>Bromsgrove &amp; Redditch AC</v>
      </c>
      <c r="J197" s="70" t="str">
        <f t="shared" si="220"/>
        <v>Burton AC</v>
      </c>
      <c r="K197" s="70" t="str">
        <f t="shared" si="220"/>
        <v>Kidderminster &amp; Stourport AC</v>
      </c>
      <c r="L197" s="70" t="str">
        <f t="shared" si="220"/>
        <v>Newport Harriers</v>
      </c>
      <c r="M197" s="70" t="str">
        <f t="shared" si="220"/>
        <v>Royal Sutton Coldfield</v>
      </c>
      <c r="N197" s="70" t="str">
        <f t="shared" si="220"/>
        <v>Solihull &amp; Small Heath AC</v>
      </c>
      <c r="O197" s="70" t="str">
        <f t="shared" si="220"/>
        <v>Stratford on Avon AC</v>
      </c>
      <c r="P197" s="383" t="str">
        <f t="shared" si="220"/>
        <v>Team8</v>
      </c>
      <c r="S197" s="40">
        <v>54</v>
      </c>
      <c r="T197" s="41"/>
      <c r="U197" s="42" t="s">
        <v>81</v>
      </c>
      <c r="V197" s="41"/>
      <c r="W197" s="42"/>
      <c r="X197" s="42" t="s">
        <v>82</v>
      </c>
      <c r="Y197" s="41" t="s">
        <v>83</v>
      </c>
      <c r="Z197" s="1" t="s">
        <v>84</v>
      </c>
    </row>
    <row r="198" spans="2:31" x14ac:dyDescent="0.2">
      <c r="B198" s="222">
        <v>1</v>
      </c>
      <c r="C198" s="223" t="str">
        <f t="shared" ref="C198:C205" ca="1" si="221">IF(ISNA(V198),"",V198)</f>
        <v>Brett Byrd</v>
      </c>
      <c r="D198" s="223" t="str">
        <f t="shared" ref="D198:D205" si="222">IF(ISNA(Y198),"",Y198)</f>
        <v>Burton AC</v>
      </c>
      <c r="E198" s="224">
        <v>2</v>
      </c>
      <c r="F198" s="225" t="s">
        <v>2041</v>
      </c>
      <c r="G198" s="49"/>
      <c r="H198" s="49"/>
      <c r="I198" s="55" t="str">
        <f t="shared" ref="I198:P205" si="223">IF($Z198=I$3,$T198,"")</f>
        <v/>
      </c>
      <c r="J198" s="56">
        <f t="shared" ca="1" si="223"/>
        <v>10</v>
      </c>
      <c r="K198" s="56" t="str">
        <f t="shared" si="223"/>
        <v/>
      </c>
      <c r="L198" s="56" t="str">
        <f t="shared" si="223"/>
        <v/>
      </c>
      <c r="M198" s="56" t="str">
        <f t="shared" si="223"/>
        <v/>
      </c>
      <c r="N198" s="56" t="str">
        <f t="shared" si="223"/>
        <v/>
      </c>
      <c r="O198" s="57" t="str">
        <f t="shared" si="223"/>
        <v/>
      </c>
      <c r="P198" s="144" t="str">
        <f t="shared" si="223"/>
        <v/>
      </c>
      <c r="Q198" s="2"/>
      <c r="R198" s="2"/>
      <c r="S198" s="42" t="str">
        <f ca="1">VLOOKUP(S197,INDIRECT($S$5),2,FALSE)</f>
        <v>Javelin</v>
      </c>
      <c r="T198" s="42">
        <f t="shared" ref="T198:T205" ca="1" si="224">IF(X198&gt;1,"Error",U198)</f>
        <v>10</v>
      </c>
      <c r="U198" s="42">
        <f t="shared" ref="U198:U205" ca="1" si="225">IF(AND(E198&lt;&gt;"",LEFT(F198,1)="d"),0,INDIRECT(AB198))</f>
        <v>10</v>
      </c>
      <c r="V198" s="41" t="str">
        <f t="shared" ref="V198:V205" ca="1" si="226">HLOOKUP(E198,INDIRECT($S$4),INDIRECT(AD198),FALSE)</f>
        <v>Brett Byrd</v>
      </c>
      <c r="W198" s="42" t="str">
        <f t="shared" ref="W198:W205" si="227">CONCATENATE("=",AA198)</f>
        <v>=2</v>
      </c>
      <c r="X198" s="42">
        <f t="shared" ref="X198:X205" ca="1" si="228">COUNTIF(INDIRECT(AE198),W198)</f>
        <v>1</v>
      </c>
      <c r="Y198" s="35" t="str">
        <f t="shared" ref="Y198:Y205" si="229">VLOOKUP(E198,TeamID,2,FALSE)</f>
        <v>Burton AC</v>
      </c>
      <c r="Z198" s="1" t="str">
        <f t="shared" ref="Z198:Z205" si="230">IF(ISNA(Y198),"",Y198)</f>
        <v>Burton AC</v>
      </c>
      <c r="AA198" s="1">
        <f t="shared" ref="AA198:AA205" si="231">HLOOKUP(E198,$I$24:$X$25, 2, FALSE)</f>
        <v>2</v>
      </c>
      <c r="AB198" s="1" t="str">
        <f>IF(S200="A","Admin!B24","Admin!C24")</f>
        <v>Admin!B24</v>
      </c>
      <c r="AC198" s="79">
        <v>1</v>
      </c>
      <c r="AD198" s="2" t="str">
        <f t="shared" ref="AD198:AD205" si="232">"S" &amp; ROW(AB198)+AC198</f>
        <v>S199</v>
      </c>
      <c r="AE198" s="2" t="str">
        <f t="shared" ref="AE198:AE205" si="233">"AA$"&amp;ROW(AD198)+AC198-1&amp;":AA$"&amp;ROW(AD198)+AC198+6</f>
        <v>AA$198:AA$205</v>
      </c>
    </row>
    <row r="199" spans="2:31" x14ac:dyDescent="0.2">
      <c r="B199" s="34">
        <v>2</v>
      </c>
      <c r="C199" s="67" t="str">
        <f t="shared" ca="1" si="221"/>
        <v>Lewis Byng</v>
      </c>
      <c r="D199" s="67" t="str">
        <f t="shared" si="222"/>
        <v>Stratford on Avon AC</v>
      </c>
      <c r="E199" s="36">
        <v>77</v>
      </c>
      <c r="F199" s="53" t="s">
        <v>2042</v>
      </c>
      <c r="G199" s="49"/>
      <c r="H199" s="49"/>
      <c r="I199" s="58" t="str">
        <f t="shared" si="223"/>
        <v/>
      </c>
      <c r="J199" s="59" t="str">
        <f t="shared" si="223"/>
        <v/>
      </c>
      <c r="K199" s="59" t="str">
        <f t="shared" si="223"/>
        <v/>
      </c>
      <c r="L199" s="59" t="str">
        <f t="shared" si="223"/>
        <v/>
      </c>
      <c r="M199" s="59" t="str">
        <f t="shared" si="223"/>
        <v/>
      </c>
      <c r="N199" s="59" t="str">
        <f t="shared" si="223"/>
        <v/>
      </c>
      <c r="O199" s="60">
        <f t="shared" ca="1" si="223"/>
        <v>8</v>
      </c>
      <c r="P199" s="149" t="str">
        <f t="shared" si="223"/>
        <v/>
      </c>
      <c r="Q199" s="2"/>
      <c r="R199" s="2"/>
      <c r="S199" s="42">
        <f>S197-$S$7</f>
        <v>22</v>
      </c>
      <c r="T199" s="42">
        <f t="shared" ca="1" si="224"/>
        <v>8</v>
      </c>
      <c r="U199" s="42">
        <f t="shared" ca="1" si="225"/>
        <v>8</v>
      </c>
      <c r="V199" s="41" t="str">
        <f t="shared" ca="1" si="226"/>
        <v>Lewis Byng</v>
      </c>
      <c r="W199" s="42" t="str">
        <f t="shared" si="227"/>
        <v>=7</v>
      </c>
      <c r="X199" s="42">
        <f t="shared" ca="1" si="228"/>
        <v>1</v>
      </c>
      <c r="Y199" s="35" t="str">
        <f t="shared" si="229"/>
        <v>Stratford on Avon AC</v>
      </c>
      <c r="Z199" s="1" t="str">
        <f t="shared" si="230"/>
        <v>Stratford on Avon AC</v>
      </c>
      <c r="AA199" s="1">
        <f t="shared" si="231"/>
        <v>7</v>
      </c>
      <c r="AB199" s="1" t="str">
        <f>IF(S200="A","Admin!B25","Admin!C25")</f>
        <v>Admin!B25</v>
      </c>
      <c r="AC199" s="79">
        <f t="shared" ref="AC199:AC205" si="234">AC198-1</f>
        <v>0</v>
      </c>
      <c r="AD199" s="2" t="str">
        <f t="shared" si="232"/>
        <v>S199</v>
      </c>
      <c r="AE199" s="2" t="str">
        <f t="shared" si="233"/>
        <v>AA$198:AA$205</v>
      </c>
    </row>
    <row r="200" spans="2:31" x14ac:dyDescent="0.2">
      <c r="B200" s="34">
        <v>3</v>
      </c>
      <c r="C200" s="67" t="str">
        <f t="shared" ca="1" si="221"/>
        <v>Sam Cater</v>
      </c>
      <c r="D200" s="67" t="str">
        <f t="shared" si="222"/>
        <v>Bromsgrove &amp; Redditch AC</v>
      </c>
      <c r="E200" s="36">
        <v>1</v>
      </c>
      <c r="F200" s="53" t="s">
        <v>2043</v>
      </c>
      <c r="G200" s="49"/>
      <c r="H200" s="49"/>
      <c r="I200" s="58">
        <f t="shared" ca="1" si="223"/>
        <v>7</v>
      </c>
      <c r="J200" s="59" t="str">
        <f t="shared" si="223"/>
        <v/>
      </c>
      <c r="K200" s="59" t="str">
        <f t="shared" si="223"/>
        <v/>
      </c>
      <c r="L200" s="59" t="str">
        <f t="shared" si="223"/>
        <v/>
      </c>
      <c r="M200" s="59" t="str">
        <f t="shared" si="223"/>
        <v/>
      </c>
      <c r="N200" s="59" t="str">
        <f t="shared" si="223"/>
        <v/>
      </c>
      <c r="O200" s="60" t="str">
        <f t="shared" si="223"/>
        <v/>
      </c>
      <c r="P200" s="149" t="str">
        <f t="shared" si="223"/>
        <v/>
      </c>
      <c r="Q200" s="2"/>
      <c r="R200" s="2"/>
      <c r="S200" s="81" t="s">
        <v>44</v>
      </c>
      <c r="T200" s="42">
        <f t="shared" ca="1" si="224"/>
        <v>7</v>
      </c>
      <c r="U200" s="42">
        <f t="shared" ca="1" si="225"/>
        <v>7</v>
      </c>
      <c r="V200" s="41" t="str">
        <f t="shared" ca="1" si="226"/>
        <v>Sam Cater</v>
      </c>
      <c r="W200" s="42" t="str">
        <f t="shared" si="227"/>
        <v>=1</v>
      </c>
      <c r="X200" s="42">
        <f t="shared" ca="1" si="228"/>
        <v>1</v>
      </c>
      <c r="Y200" s="35" t="str">
        <f t="shared" si="229"/>
        <v>Bromsgrove &amp; Redditch AC</v>
      </c>
      <c r="Z200" s="1" t="str">
        <f t="shared" si="230"/>
        <v>Bromsgrove &amp; Redditch AC</v>
      </c>
      <c r="AA200" s="1">
        <f t="shared" si="231"/>
        <v>1</v>
      </c>
      <c r="AB200" s="1" t="str">
        <f>IF(S200="A","Admin!B26","Admin!C26")</f>
        <v>Admin!B26</v>
      </c>
      <c r="AC200" s="79">
        <f t="shared" si="234"/>
        <v>-1</v>
      </c>
      <c r="AD200" s="2" t="str">
        <f t="shared" si="232"/>
        <v>S199</v>
      </c>
      <c r="AE200" s="2" t="str">
        <f t="shared" si="233"/>
        <v>AA$198:AA$205</v>
      </c>
    </row>
    <row r="201" spans="2:31" x14ac:dyDescent="0.2">
      <c r="B201" s="34">
        <v>4</v>
      </c>
      <c r="C201" s="67" t="str">
        <f t="shared" ca="1" si="221"/>
        <v>James Bendall</v>
      </c>
      <c r="D201" s="67" t="str">
        <f t="shared" si="222"/>
        <v>Kidderminster &amp; Stourport AC</v>
      </c>
      <c r="E201" s="36">
        <v>33</v>
      </c>
      <c r="F201" s="53" t="s">
        <v>2044</v>
      </c>
      <c r="G201" s="49"/>
      <c r="H201" s="49"/>
      <c r="I201" s="58" t="str">
        <f t="shared" si="223"/>
        <v/>
      </c>
      <c r="J201" s="59" t="str">
        <f t="shared" si="223"/>
        <v/>
      </c>
      <c r="K201" s="59">
        <f t="shared" ca="1" si="223"/>
        <v>6</v>
      </c>
      <c r="L201" s="59" t="str">
        <f t="shared" si="223"/>
        <v/>
      </c>
      <c r="M201" s="59" t="str">
        <f t="shared" si="223"/>
        <v/>
      </c>
      <c r="N201" s="59" t="str">
        <f t="shared" si="223"/>
        <v/>
      </c>
      <c r="O201" s="60" t="str">
        <f t="shared" si="223"/>
        <v/>
      </c>
      <c r="P201" s="149" t="str">
        <f t="shared" si="223"/>
        <v/>
      </c>
      <c r="Q201" s="2"/>
      <c r="R201" s="2"/>
      <c r="S201" s="80" t="s">
        <v>85</v>
      </c>
      <c r="T201" s="42">
        <f t="shared" ca="1" si="224"/>
        <v>6</v>
      </c>
      <c r="U201" s="42">
        <f t="shared" ca="1" si="225"/>
        <v>6</v>
      </c>
      <c r="V201" s="41" t="str">
        <f t="shared" ca="1" si="226"/>
        <v>James Bendall</v>
      </c>
      <c r="W201" s="42" t="str">
        <f t="shared" si="227"/>
        <v>=3</v>
      </c>
      <c r="X201" s="42">
        <f t="shared" ca="1" si="228"/>
        <v>1</v>
      </c>
      <c r="Y201" s="35" t="str">
        <f t="shared" si="229"/>
        <v>Kidderminster &amp; Stourport AC</v>
      </c>
      <c r="Z201" s="1" t="str">
        <f t="shared" si="230"/>
        <v>Kidderminster &amp; Stourport AC</v>
      </c>
      <c r="AA201" s="1">
        <f t="shared" si="231"/>
        <v>3</v>
      </c>
      <c r="AB201" s="1" t="str">
        <f>IF(S200="A","Admin!B27","Admin!C27")</f>
        <v>Admin!B27</v>
      </c>
      <c r="AC201" s="79">
        <f t="shared" si="234"/>
        <v>-2</v>
      </c>
      <c r="AD201" s="2" t="str">
        <f t="shared" si="232"/>
        <v>S199</v>
      </c>
      <c r="AE201" s="2" t="str">
        <f t="shared" si="233"/>
        <v>AA$198:AA$205</v>
      </c>
    </row>
    <row r="202" spans="2:31" x14ac:dyDescent="0.2">
      <c r="B202" s="34">
        <v>5</v>
      </c>
      <c r="C202" s="67" t="str">
        <f t="shared" ca="1" si="221"/>
        <v>Nicholas Pryce</v>
      </c>
      <c r="D202" s="67" t="str">
        <f t="shared" si="222"/>
        <v>Royal Sutton Coldfield</v>
      </c>
      <c r="E202" s="36">
        <v>55</v>
      </c>
      <c r="F202" s="53" t="s">
        <v>2045</v>
      </c>
      <c r="G202" s="49"/>
      <c r="H202" s="49"/>
      <c r="I202" s="58" t="str">
        <f t="shared" si="223"/>
        <v/>
      </c>
      <c r="J202" s="59" t="str">
        <f t="shared" si="223"/>
        <v/>
      </c>
      <c r="K202" s="59" t="str">
        <f t="shared" si="223"/>
        <v/>
      </c>
      <c r="L202" s="59" t="str">
        <f t="shared" si="223"/>
        <v/>
      </c>
      <c r="M202" s="59">
        <f t="shared" ca="1" si="223"/>
        <v>5</v>
      </c>
      <c r="N202" s="59" t="str">
        <f t="shared" si="223"/>
        <v/>
      </c>
      <c r="O202" s="60" t="str">
        <f t="shared" si="223"/>
        <v/>
      </c>
      <c r="P202" s="149" t="str">
        <f t="shared" si="223"/>
        <v/>
      </c>
      <c r="Q202" s="2"/>
      <c r="R202" s="2"/>
      <c r="S202" s="42"/>
      <c r="T202" s="42">
        <f t="shared" ca="1" si="224"/>
        <v>5</v>
      </c>
      <c r="U202" s="42">
        <f t="shared" ca="1" si="225"/>
        <v>5</v>
      </c>
      <c r="V202" s="41" t="str">
        <f t="shared" ca="1" si="226"/>
        <v>Nicholas Pryce</v>
      </c>
      <c r="W202" s="42" t="str">
        <f t="shared" si="227"/>
        <v>=5</v>
      </c>
      <c r="X202" s="42">
        <f t="shared" ca="1" si="228"/>
        <v>1</v>
      </c>
      <c r="Y202" s="35" t="str">
        <f t="shared" si="229"/>
        <v>Royal Sutton Coldfield</v>
      </c>
      <c r="Z202" s="1" t="str">
        <f t="shared" si="230"/>
        <v>Royal Sutton Coldfield</v>
      </c>
      <c r="AA202" s="1">
        <f t="shared" si="231"/>
        <v>5</v>
      </c>
      <c r="AB202" s="1" t="str">
        <f>IF(S200="A","Admin!B28","Admin!C28")</f>
        <v>Admin!B28</v>
      </c>
      <c r="AC202" s="79">
        <f t="shared" si="234"/>
        <v>-3</v>
      </c>
      <c r="AD202" s="2" t="str">
        <f t="shared" si="232"/>
        <v>S199</v>
      </c>
      <c r="AE202" s="2" t="str">
        <f t="shared" si="233"/>
        <v>AA$198:AA$205</v>
      </c>
    </row>
    <row r="203" spans="2:31" x14ac:dyDescent="0.2">
      <c r="B203" s="34">
        <v>6</v>
      </c>
      <c r="C203" s="67" t="str">
        <f t="shared" ca="1" si="221"/>
        <v>Henry Thorneywork</v>
      </c>
      <c r="D203" s="67" t="str">
        <f t="shared" si="222"/>
        <v>Solihull &amp; Small Heath AC</v>
      </c>
      <c r="E203" s="36">
        <v>6</v>
      </c>
      <c r="F203" s="53" t="s">
        <v>2046</v>
      </c>
      <c r="G203" s="49"/>
      <c r="H203" s="49"/>
      <c r="I203" s="58" t="str">
        <f t="shared" si="223"/>
        <v/>
      </c>
      <c r="J203" s="59" t="str">
        <f t="shared" si="223"/>
        <v/>
      </c>
      <c r="K203" s="59" t="str">
        <f t="shared" si="223"/>
        <v/>
      </c>
      <c r="L203" s="59" t="str">
        <f t="shared" si="223"/>
        <v/>
      </c>
      <c r="M203" s="59" t="str">
        <f t="shared" si="223"/>
        <v/>
      </c>
      <c r="N203" s="59">
        <f t="shared" ca="1" si="223"/>
        <v>4</v>
      </c>
      <c r="O203" s="60" t="str">
        <f t="shared" si="223"/>
        <v/>
      </c>
      <c r="P203" s="149" t="str">
        <f t="shared" si="223"/>
        <v/>
      </c>
      <c r="Q203" s="2"/>
      <c r="R203" s="2"/>
      <c r="S203" s="42"/>
      <c r="T203" s="42">
        <f t="shared" ca="1" si="224"/>
        <v>4</v>
      </c>
      <c r="U203" s="42">
        <f t="shared" ca="1" si="225"/>
        <v>4</v>
      </c>
      <c r="V203" s="41" t="str">
        <f t="shared" ca="1" si="226"/>
        <v>Henry Thorneywork</v>
      </c>
      <c r="W203" s="42" t="str">
        <f t="shared" si="227"/>
        <v>=6</v>
      </c>
      <c r="X203" s="42">
        <f t="shared" ca="1" si="228"/>
        <v>1</v>
      </c>
      <c r="Y203" s="35" t="str">
        <f t="shared" si="229"/>
        <v>Solihull &amp; Small Heath AC</v>
      </c>
      <c r="Z203" s="1" t="str">
        <f t="shared" si="230"/>
        <v>Solihull &amp; Small Heath AC</v>
      </c>
      <c r="AA203" s="1">
        <f t="shared" si="231"/>
        <v>6</v>
      </c>
      <c r="AB203" s="1" t="str">
        <f>IF(S200="A","Admin!B29","Admin!C29")</f>
        <v>Admin!B29</v>
      </c>
      <c r="AC203" s="79">
        <f t="shared" si="234"/>
        <v>-4</v>
      </c>
      <c r="AD203" s="2" t="str">
        <f t="shared" si="232"/>
        <v>S199</v>
      </c>
      <c r="AE203" s="2" t="str">
        <f t="shared" si="233"/>
        <v>AA$198:AA$205</v>
      </c>
    </row>
    <row r="204" spans="2:31" x14ac:dyDescent="0.2">
      <c r="B204" s="37">
        <v>7</v>
      </c>
      <c r="C204" s="68" t="str">
        <f t="shared" ca="1" si="221"/>
        <v>Tyrone Fowler</v>
      </c>
      <c r="D204" s="68" t="str">
        <f t="shared" si="222"/>
        <v>Newport Harriers</v>
      </c>
      <c r="E204" s="38">
        <v>44</v>
      </c>
      <c r="F204" s="54" t="s">
        <v>2047</v>
      </c>
      <c r="G204" s="49"/>
      <c r="H204" s="49"/>
      <c r="I204" s="61" t="str">
        <f t="shared" si="223"/>
        <v/>
      </c>
      <c r="J204" s="62" t="str">
        <f t="shared" si="223"/>
        <v/>
      </c>
      <c r="K204" s="62" t="str">
        <f t="shared" si="223"/>
        <v/>
      </c>
      <c r="L204" s="62">
        <f t="shared" ca="1" si="223"/>
        <v>3</v>
      </c>
      <c r="M204" s="62" t="str">
        <f t="shared" si="223"/>
        <v/>
      </c>
      <c r="N204" s="62" t="str">
        <f t="shared" si="223"/>
        <v/>
      </c>
      <c r="O204" s="63" t="str">
        <f t="shared" si="223"/>
        <v/>
      </c>
      <c r="P204" s="149" t="str">
        <f t="shared" si="223"/>
        <v/>
      </c>
      <c r="Q204" s="2"/>
      <c r="R204" s="2"/>
      <c r="S204" s="42"/>
      <c r="T204" s="42">
        <f t="shared" ca="1" si="224"/>
        <v>3</v>
      </c>
      <c r="U204" s="42">
        <f t="shared" ca="1" si="225"/>
        <v>3</v>
      </c>
      <c r="V204" s="41" t="str">
        <f t="shared" ca="1" si="226"/>
        <v>Tyrone Fowler</v>
      </c>
      <c r="W204" s="42" t="str">
        <f t="shared" si="227"/>
        <v>=4</v>
      </c>
      <c r="X204" s="42">
        <f t="shared" ca="1" si="228"/>
        <v>1</v>
      </c>
      <c r="Y204" s="35" t="str">
        <f t="shared" si="229"/>
        <v>Newport Harriers</v>
      </c>
      <c r="Z204" s="1" t="str">
        <f t="shared" si="230"/>
        <v>Newport Harriers</v>
      </c>
      <c r="AA204" s="1">
        <f t="shared" si="231"/>
        <v>4</v>
      </c>
      <c r="AB204" s="1" t="str">
        <f>IF(S200="A","Admin!B30","Admin!C30")</f>
        <v>Admin!B30</v>
      </c>
      <c r="AC204" s="79">
        <f t="shared" si="234"/>
        <v>-5</v>
      </c>
      <c r="AD204" s="2" t="str">
        <f t="shared" si="232"/>
        <v>S199</v>
      </c>
      <c r="AE204" s="2" t="str">
        <f t="shared" si="233"/>
        <v>AA$198:AA$205</v>
      </c>
    </row>
    <row r="205" spans="2:31" hidden="1" x14ac:dyDescent="0.2">
      <c r="B205" s="378">
        <v>8</v>
      </c>
      <c r="C205" s="379" t="str">
        <f t="shared" ca="1" si="221"/>
        <v/>
      </c>
      <c r="D205" s="379" t="str">
        <f t="shared" si="222"/>
        <v/>
      </c>
      <c r="E205" s="380"/>
      <c r="F205" s="381" t="s">
        <v>98</v>
      </c>
      <c r="G205" s="49"/>
      <c r="H205" s="49"/>
      <c r="I205" s="374" t="str">
        <f t="shared" si="223"/>
        <v/>
      </c>
      <c r="J205" s="382" t="str">
        <f t="shared" si="223"/>
        <v/>
      </c>
      <c r="K205" s="382" t="str">
        <f t="shared" si="223"/>
        <v/>
      </c>
      <c r="L205" s="382" t="str">
        <f t="shared" si="223"/>
        <v/>
      </c>
      <c r="M205" s="382" t="str">
        <f t="shared" si="223"/>
        <v/>
      </c>
      <c r="N205" s="382" t="str">
        <f t="shared" si="223"/>
        <v/>
      </c>
      <c r="O205" s="382" t="str">
        <f t="shared" si="223"/>
        <v/>
      </c>
      <c r="P205" s="63" t="str">
        <f t="shared" si="223"/>
        <v/>
      </c>
      <c r="Q205" s="2"/>
      <c r="R205" s="2"/>
      <c r="S205" s="42"/>
      <c r="T205" s="42">
        <f t="shared" ca="1" si="224"/>
        <v>0</v>
      </c>
      <c r="U205" s="42">
        <f t="shared" ca="1" si="225"/>
        <v>0</v>
      </c>
      <c r="V205" s="41" t="e">
        <f t="shared" ca="1" si="226"/>
        <v>#N/A</v>
      </c>
      <c r="W205" s="42" t="e">
        <f t="shared" si="227"/>
        <v>#N/A</v>
      </c>
      <c r="X205" s="42">
        <f t="shared" ca="1" si="228"/>
        <v>1</v>
      </c>
      <c r="Y205" s="35" t="e">
        <f t="shared" si="229"/>
        <v>#N/A</v>
      </c>
      <c r="Z205" s="1" t="str">
        <f t="shared" si="230"/>
        <v/>
      </c>
      <c r="AA205" s="1" t="e">
        <f t="shared" si="231"/>
        <v>#N/A</v>
      </c>
      <c r="AB205" s="1" t="str">
        <f>IF(S200="A","Admin!B31","Admin!C31")</f>
        <v>Admin!B31</v>
      </c>
      <c r="AC205" s="79">
        <f t="shared" si="234"/>
        <v>-6</v>
      </c>
      <c r="AD205" s="2" t="str">
        <f t="shared" si="232"/>
        <v>S199</v>
      </c>
      <c r="AE205" s="2" t="str">
        <f t="shared" si="233"/>
        <v>AA$198:AA$205</v>
      </c>
    </row>
    <row r="206" spans="2:31" ht="12" customHeight="1" x14ac:dyDescent="0.2">
      <c r="B206" s="50"/>
      <c r="C206" s="48"/>
      <c r="D206" s="48"/>
      <c r="E206" s="50"/>
      <c r="F206" s="49" t="s">
        <v>98</v>
      </c>
      <c r="G206" s="49"/>
      <c r="H206" s="49"/>
      <c r="I206" s="51"/>
      <c r="J206" s="51"/>
      <c r="K206" s="51"/>
      <c r="L206" s="51"/>
      <c r="M206" s="51"/>
      <c r="N206" s="51"/>
      <c r="O206" s="51"/>
      <c r="P206" s="51"/>
      <c r="Q206" s="2"/>
      <c r="R206" s="2"/>
      <c r="S206" s="42"/>
      <c r="T206" s="42"/>
      <c r="U206" s="41"/>
      <c r="V206" s="41"/>
      <c r="W206" s="42"/>
      <c r="X206" s="42"/>
      <c r="Y206" s="41"/>
    </row>
    <row r="207" spans="2:31" ht="12" customHeight="1" x14ac:dyDescent="0.2">
      <c r="B207" s="50"/>
      <c r="C207" s="48"/>
      <c r="D207" s="48"/>
      <c r="E207" s="50"/>
      <c r="F207" s="49"/>
      <c r="G207" s="49"/>
      <c r="H207" s="49"/>
      <c r="I207" s="51"/>
      <c r="J207" s="51"/>
      <c r="K207" s="51"/>
      <c r="L207" s="51"/>
      <c r="M207" s="51"/>
      <c r="N207" s="51"/>
      <c r="O207" s="51"/>
      <c r="P207" s="51"/>
      <c r="Q207" s="2"/>
      <c r="R207" s="2"/>
      <c r="S207" s="42"/>
      <c r="T207" s="42"/>
      <c r="U207" s="41"/>
      <c r="V207" s="41"/>
      <c r="W207" s="42"/>
      <c r="X207" s="42"/>
      <c r="Y207" s="41"/>
    </row>
    <row r="208" spans="2:31" s="2" customFormat="1" x14ac:dyDescent="0.2">
      <c r="B208" s="32" t="str">
        <f ca="1">S210 &amp; " " &amp; S212 &amp; " string  (" &amp; S$3 &amp;")"</f>
        <v>Javelin B string  (Men)</v>
      </c>
      <c r="D208" s="87" t="s">
        <v>94</v>
      </c>
      <c r="E208" s="390"/>
      <c r="F208" s="29" t="s">
        <v>72</v>
      </c>
      <c r="H208" s="47"/>
      <c r="I208" s="29"/>
    </row>
    <row r="209" spans="2:31" x14ac:dyDescent="0.2">
      <c r="B209" s="75" t="s">
        <v>26</v>
      </c>
      <c r="C209" s="76" t="s">
        <v>23</v>
      </c>
      <c r="D209" s="76" t="s">
        <v>70</v>
      </c>
      <c r="E209" s="77" t="s">
        <v>24</v>
      </c>
      <c r="F209" s="78" t="s">
        <v>27</v>
      </c>
      <c r="G209" s="48"/>
      <c r="H209" s="48"/>
      <c r="I209" s="70" t="str">
        <f t="shared" ref="I209:P209" si="235">I$3</f>
        <v>Bromsgrove &amp; Redditch AC</v>
      </c>
      <c r="J209" s="70" t="str">
        <f t="shared" si="235"/>
        <v>Burton AC</v>
      </c>
      <c r="K209" s="70" t="str">
        <f t="shared" si="235"/>
        <v>Kidderminster &amp; Stourport AC</v>
      </c>
      <c r="L209" s="70" t="str">
        <f t="shared" si="235"/>
        <v>Newport Harriers</v>
      </c>
      <c r="M209" s="70" t="str">
        <f t="shared" si="235"/>
        <v>Royal Sutton Coldfield</v>
      </c>
      <c r="N209" s="70" t="str">
        <f t="shared" si="235"/>
        <v>Solihull &amp; Small Heath AC</v>
      </c>
      <c r="O209" s="70" t="str">
        <f t="shared" si="235"/>
        <v>Stratford on Avon AC</v>
      </c>
      <c r="P209" s="383" t="str">
        <f t="shared" si="235"/>
        <v>Team8</v>
      </c>
      <c r="S209" s="40">
        <v>54</v>
      </c>
      <c r="T209" s="41"/>
      <c r="U209" s="42" t="s">
        <v>81</v>
      </c>
      <c r="V209" s="41"/>
      <c r="W209" s="42"/>
      <c r="X209" s="42" t="s">
        <v>82</v>
      </c>
      <c r="Y209" s="41" t="s">
        <v>83</v>
      </c>
      <c r="Z209" s="1" t="s">
        <v>84</v>
      </c>
    </row>
    <row r="210" spans="2:31" x14ac:dyDescent="0.2">
      <c r="B210" s="222">
        <v>1</v>
      </c>
      <c r="C210" s="223" t="str">
        <f t="shared" ref="C210:C217" ca="1" si="236">IF(ISNA(V210),"",V210)</f>
        <v>James Chamberlain</v>
      </c>
      <c r="D210" s="223" t="str">
        <f t="shared" ref="D210:D217" si="237">IF(ISNA(Y210),"",Y210)</f>
        <v>Stratford on Avon AC</v>
      </c>
      <c r="E210" s="224">
        <v>7</v>
      </c>
      <c r="F210" s="225" t="s">
        <v>2048</v>
      </c>
      <c r="G210" s="49"/>
      <c r="H210" s="49"/>
      <c r="I210" s="55" t="str">
        <f t="shared" ref="I210:P217" si="238">IF($Z210=I$3,$T210,"")</f>
        <v/>
      </c>
      <c r="J210" s="56" t="str">
        <f t="shared" si="238"/>
        <v/>
      </c>
      <c r="K210" s="56" t="str">
        <f t="shared" si="238"/>
        <v/>
      </c>
      <c r="L210" s="56" t="str">
        <f t="shared" si="238"/>
        <v/>
      </c>
      <c r="M210" s="56" t="str">
        <f t="shared" si="238"/>
        <v/>
      </c>
      <c r="N210" s="56" t="str">
        <f t="shared" si="238"/>
        <v/>
      </c>
      <c r="O210" s="57">
        <f t="shared" ca="1" si="238"/>
        <v>8</v>
      </c>
      <c r="P210" s="144" t="str">
        <f t="shared" si="238"/>
        <v/>
      </c>
      <c r="Q210" s="2"/>
      <c r="R210" s="2"/>
      <c r="S210" s="42" t="str">
        <f ca="1">VLOOKUP(S209,INDIRECT($S$5),2,FALSE)</f>
        <v>Javelin</v>
      </c>
      <c r="T210" s="42">
        <f t="shared" ref="T210:T217" ca="1" si="239">IF(X210&gt;1,"Error",U210)</f>
        <v>8</v>
      </c>
      <c r="U210" s="42">
        <f t="shared" ref="U210:U217" ca="1" si="240">IF(AND(E210&lt;&gt;"",LEFT(F210,1)="d"),0,INDIRECT(AB210))</f>
        <v>8</v>
      </c>
      <c r="V210" s="41" t="str">
        <f t="shared" ref="V210:V217" ca="1" si="241">HLOOKUP(E210,INDIRECT($S$4),INDIRECT(AD210),FALSE)</f>
        <v>James Chamberlain</v>
      </c>
      <c r="W210" s="42" t="str">
        <f t="shared" ref="W210:W217" si="242">CONCATENATE("=",AA210)</f>
        <v>=7</v>
      </c>
      <c r="X210" s="42">
        <f t="shared" ref="X210:X217" ca="1" si="243">COUNTIF(INDIRECT(AE210),W210)</f>
        <v>1</v>
      </c>
      <c r="Y210" s="35" t="str">
        <f t="shared" ref="Y210:Y217" si="244">VLOOKUP(E210,TeamID,2,FALSE)</f>
        <v>Stratford on Avon AC</v>
      </c>
      <c r="Z210" s="1" t="str">
        <f t="shared" ref="Z210:Z217" si="245">IF(ISNA(Y210),"",Y210)</f>
        <v>Stratford on Avon AC</v>
      </c>
      <c r="AA210" s="1">
        <f t="shared" ref="AA210:AA217" si="246">HLOOKUP(E210,$I$24:$X$25, 2, FALSE)</f>
        <v>7</v>
      </c>
      <c r="AB210" s="1" t="str">
        <f>IF(S212="A","Admin!B24","Admin!C24")</f>
        <v>Admin!C24</v>
      </c>
      <c r="AC210" s="79">
        <v>1</v>
      </c>
      <c r="AD210" s="2" t="str">
        <f t="shared" ref="AD210:AD217" si="247">"S" &amp; ROW(AB210)+AC210</f>
        <v>S211</v>
      </c>
      <c r="AE210" s="2" t="str">
        <f t="shared" ref="AE210:AE217" si="248">"AA$"&amp;ROW(AD210)+AC210-1&amp;":AA$"&amp;ROW(AD210)+AC210+6</f>
        <v>AA$210:AA$217</v>
      </c>
    </row>
    <row r="211" spans="2:31" x14ac:dyDescent="0.2">
      <c r="B211" s="34">
        <v>2</v>
      </c>
      <c r="C211" s="67" t="str">
        <f t="shared" ca="1" si="236"/>
        <v>Stephen Hollis</v>
      </c>
      <c r="D211" s="67" t="str">
        <f t="shared" si="237"/>
        <v>Burton AC</v>
      </c>
      <c r="E211" s="36">
        <v>22</v>
      </c>
      <c r="F211" s="53" t="s">
        <v>2049</v>
      </c>
      <c r="G211" s="49"/>
      <c r="H211" s="49"/>
      <c r="I211" s="58" t="str">
        <f t="shared" si="238"/>
        <v/>
      </c>
      <c r="J211" s="59">
        <f t="shared" ca="1" si="238"/>
        <v>6</v>
      </c>
      <c r="K211" s="59" t="str">
        <f t="shared" si="238"/>
        <v/>
      </c>
      <c r="L211" s="59" t="str">
        <f t="shared" si="238"/>
        <v/>
      </c>
      <c r="M211" s="59" t="str">
        <f t="shared" si="238"/>
        <v/>
      </c>
      <c r="N211" s="59" t="str">
        <f t="shared" si="238"/>
        <v/>
      </c>
      <c r="O211" s="60" t="str">
        <f t="shared" si="238"/>
        <v/>
      </c>
      <c r="P211" s="149" t="str">
        <f t="shared" si="238"/>
        <v/>
      </c>
      <c r="Q211" s="2"/>
      <c r="R211" s="2"/>
      <c r="S211" s="42">
        <f>S209-$S$7</f>
        <v>22</v>
      </c>
      <c r="T211" s="42">
        <f t="shared" ca="1" si="239"/>
        <v>6</v>
      </c>
      <c r="U211" s="42">
        <f t="shared" ca="1" si="240"/>
        <v>6</v>
      </c>
      <c r="V211" s="41" t="str">
        <f t="shared" ca="1" si="241"/>
        <v>Stephen Hollis</v>
      </c>
      <c r="W211" s="42" t="str">
        <f t="shared" si="242"/>
        <v>=2</v>
      </c>
      <c r="X211" s="42">
        <f t="shared" ca="1" si="243"/>
        <v>1</v>
      </c>
      <c r="Y211" s="35" t="str">
        <f t="shared" si="244"/>
        <v>Burton AC</v>
      </c>
      <c r="Z211" s="1" t="str">
        <f t="shared" si="245"/>
        <v>Burton AC</v>
      </c>
      <c r="AA211" s="1">
        <f t="shared" si="246"/>
        <v>2</v>
      </c>
      <c r="AB211" s="1" t="str">
        <f>IF(S212="A","Admin!B25","Admin!C25")</f>
        <v>Admin!C25</v>
      </c>
      <c r="AC211" s="79">
        <f t="shared" ref="AC211:AC217" si="249">AC210-1</f>
        <v>0</v>
      </c>
      <c r="AD211" s="2" t="str">
        <f t="shared" si="247"/>
        <v>S211</v>
      </c>
      <c r="AE211" s="2" t="str">
        <f t="shared" si="248"/>
        <v>AA$210:AA$217</v>
      </c>
    </row>
    <row r="212" spans="2:31" x14ac:dyDescent="0.2">
      <c r="B212" s="34">
        <v>3</v>
      </c>
      <c r="C212" s="67" t="str">
        <f t="shared" ca="1" si="236"/>
        <v>Ed Ingram</v>
      </c>
      <c r="D212" s="67" t="str">
        <f t="shared" si="237"/>
        <v>Kidderminster &amp; Stourport AC</v>
      </c>
      <c r="E212" s="36">
        <v>3</v>
      </c>
      <c r="F212" s="53" t="s">
        <v>2050</v>
      </c>
      <c r="G212" s="49"/>
      <c r="H212" s="49"/>
      <c r="I212" s="58" t="str">
        <f t="shared" si="238"/>
        <v/>
      </c>
      <c r="J212" s="59" t="str">
        <f t="shared" si="238"/>
        <v/>
      </c>
      <c r="K212" s="59">
        <f t="shared" ca="1" si="238"/>
        <v>5</v>
      </c>
      <c r="L212" s="59" t="str">
        <f t="shared" si="238"/>
        <v/>
      </c>
      <c r="M212" s="59" t="str">
        <f t="shared" si="238"/>
        <v/>
      </c>
      <c r="N212" s="59" t="str">
        <f t="shared" si="238"/>
        <v/>
      </c>
      <c r="O212" s="60" t="str">
        <f t="shared" si="238"/>
        <v/>
      </c>
      <c r="P212" s="149" t="str">
        <f t="shared" si="238"/>
        <v/>
      </c>
      <c r="Q212" s="2"/>
      <c r="R212" s="2"/>
      <c r="S212" s="81" t="s">
        <v>45</v>
      </c>
      <c r="T212" s="42">
        <f t="shared" ca="1" si="239"/>
        <v>5</v>
      </c>
      <c r="U212" s="42">
        <f t="shared" ca="1" si="240"/>
        <v>5</v>
      </c>
      <c r="V212" s="41" t="str">
        <f t="shared" ca="1" si="241"/>
        <v>Ed Ingram</v>
      </c>
      <c r="W212" s="42" t="str">
        <f t="shared" si="242"/>
        <v>=3</v>
      </c>
      <c r="X212" s="42">
        <f t="shared" ca="1" si="243"/>
        <v>1</v>
      </c>
      <c r="Y212" s="35" t="str">
        <f t="shared" si="244"/>
        <v>Kidderminster &amp; Stourport AC</v>
      </c>
      <c r="Z212" s="1" t="str">
        <f t="shared" si="245"/>
        <v>Kidderminster &amp; Stourport AC</v>
      </c>
      <c r="AA212" s="1">
        <f t="shared" si="246"/>
        <v>3</v>
      </c>
      <c r="AB212" s="1" t="str">
        <f>IF(S212="A","Admin!B26","Admin!C26")</f>
        <v>Admin!C26</v>
      </c>
      <c r="AC212" s="79">
        <f t="shared" si="249"/>
        <v>-1</v>
      </c>
      <c r="AD212" s="2" t="str">
        <f t="shared" si="247"/>
        <v>S211</v>
      </c>
      <c r="AE212" s="2" t="str">
        <f t="shared" si="248"/>
        <v>AA$210:AA$217</v>
      </c>
    </row>
    <row r="213" spans="2:31" x14ac:dyDescent="0.2">
      <c r="B213" s="34">
        <v>4</v>
      </c>
      <c r="C213" s="67" t="str">
        <f t="shared" ca="1" si="236"/>
        <v>Jason Cashmore</v>
      </c>
      <c r="D213" s="67" t="str">
        <f t="shared" si="237"/>
        <v>Bromsgrove &amp; Redditch AC</v>
      </c>
      <c r="E213" s="36">
        <v>11</v>
      </c>
      <c r="F213" s="53" t="s">
        <v>2051</v>
      </c>
      <c r="G213" s="49"/>
      <c r="H213" s="49"/>
      <c r="I213" s="58">
        <f t="shared" ca="1" si="238"/>
        <v>4</v>
      </c>
      <c r="J213" s="59" t="str">
        <f t="shared" si="238"/>
        <v/>
      </c>
      <c r="K213" s="59" t="str">
        <f t="shared" si="238"/>
        <v/>
      </c>
      <c r="L213" s="59" t="str">
        <f t="shared" si="238"/>
        <v/>
      </c>
      <c r="M213" s="59" t="str">
        <f t="shared" si="238"/>
        <v/>
      </c>
      <c r="N213" s="59" t="str">
        <f t="shared" si="238"/>
        <v/>
      </c>
      <c r="O213" s="60" t="str">
        <f t="shared" si="238"/>
        <v/>
      </c>
      <c r="P213" s="149" t="str">
        <f t="shared" si="238"/>
        <v/>
      </c>
      <c r="Q213" s="2"/>
      <c r="R213" s="2"/>
      <c r="S213" s="80" t="s">
        <v>85</v>
      </c>
      <c r="T213" s="42">
        <f t="shared" ca="1" si="239"/>
        <v>4</v>
      </c>
      <c r="U213" s="42">
        <f t="shared" ca="1" si="240"/>
        <v>4</v>
      </c>
      <c r="V213" s="41" t="str">
        <f t="shared" ca="1" si="241"/>
        <v>Jason Cashmore</v>
      </c>
      <c r="W213" s="42" t="str">
        <f t="shared" si="242"/>
        <v>=1</v>
      </c>
      <c r="X213" s="42">
        <f t="shared" ca="1" si="243"/>
        <v>1</v>
      </c>
      <c r="Y213" s="35" t="str">
        <f t="shared" si="244"/>
        <v>Bromsgrove &amp; Redditch AC</v>
      </c>
      <c r="Z213" s="1" t="str">
        <f t="shared" si="245"/>
        <v>Bromsgrove &amp; Redditch AC</v>
      </c>
      <c r="AA213" s="1">
        <f t="shared" si="246"/>
        <v>1</v>
      </c>
      <c r="AB213" s="1" t="str">
        <f>IF(S212="A","Admin!B27","Admin!C27")</f>
        <v>Admin!C27</v>
      </c>
      <c r="AC213" s="79">
        <f t="shared" si="249"/>
        <v>-2</v>
      </c>
      <c r="AD213" s="2" t="str">
        <f t="shared" si="247"/>
        <v>S211</v>
      </c>
      <c r="AE213" s="2" t="str">
        <f t="shared" si="248"/>
        <v>AA$210:AA$217</v>
      </c>
    </row>
    <row r="214" spans="2:31" x14ac:dyDescent="0.2">
      <c r="B214" s="34">
        <v>5</v>
      </c>
      <c r="C214" s="67" t="str">
        <f t="shared" ca="1" si="236"/>
        <v>Aaron Weeks</v>
      </c>
      <c r="D214" s="67" t="str">
        <f t="shared" si="237"/>
        <v>Royal Sutton Coldfield</v>
      </c>
      <c r="E214" s="36">
        <v>5</v>
      </c>
      <c r="F214" s="53" t="s">
        <v>2052</v>
      </c>
      <c r="G214" s="49"/>
      <c r="H214" s="49"/>
      <c r="I214" s="58" t="str">
        <f t="shared" si="238"/>
        <v/>
      </c>
      <c r="J214" s="59" t="str">
        <f t="shared" si="238"/>
        <v/>
      </c>
      <c r="K214" s="59" t="str">
        <f t="shared" si="238"/>
        <v/>
      </c>
      <c r="L214" s="59" t="str">
        <f t="shared" si="238"/>
        <v/>
      </c>
      <c r="M214" s="59">
        <f t="shared" ca="1" si="238"/>
        <v>3</v>
      </c>
      <c r="N214" s="59" t="str">
        <f t="shared" si="238"/>
        <v/>
      </c>
      <c r="O214" s="60" t="str">
        <f t="shared" si="238"/>
        <v/>
      </c>
      <c r="P214" s="149" t="str">
        <f t="shared" si="238"/>
        <v/>
      </c>
      <c r="Q214" s="2"/>
      <c r="R214" s="2"/>
      <c r="S214" s="42"/>
      <c r="T214" s="42">
        <f t="shared" ca="1" si="239"/>
        <v>3</v>
      </c>
      <c r="U214" s="42">
        <f t="shared" ca="1" si="240"/>
        <v>3</v>
      </c>
      <c r="V214" s="41" t="str">
        <f t="shared" ca="1" si="241"/>
        <v>Aaron Weeks</v>
      </c>
      <c r="W214" s="42" t="str">
        <f t="shared" si="242"/>
        <v>=5</v>
      </c>
      <c r="X214" s="42">
        <f t="shared" ca="1" si="243"/>
        <v>1</v>
      </c>
      <c r="Y214" s="35" t="str">
        <f t="shared" si="244"/>
        <v>Royal Sutton Coldfield</v>
      </c>
      <c r="Z214" s="1" t="str">
        <f t="shared" si="245"/>
        <v>Royal Sutton Coldfield</v>
      </c>
      <c r="AA214" s="1">
        <f t="shared" si="246"/>
        <v>5</v>
      </c>
      <c r="AB214" s="1" t="str">
        <f>IF(S212="A","Admin!B28","Admin!C28")</f>
        <v>Admin!C28</v>
      </c>
      <c r="AC214" s="79">
        <f t="shared" si="249"/>
        <v>-3</v>
      </c>
      <c r="AD214" s="2" t="str">
        <f t="shared" si="247"/>
        <v>S211</v>
      </c>
      <c r="AE214" s="2" t="str">
        <f t="shared" si="248"/>
        <v>AA$210:AA$217</v>
      </c>
    </row>
    <row r="215" spans="2:31" ht="12" customHeight="1" x14ac:dyDescent="0.2">
      <c r="B215" s="34">
        <v>6</v>
      </c>
      <c r="C215" s="67" t="str">
        <f t="shared" ca="1" si="236"/>
        <v>Benjamin Clarke</v>
      </c>
      <c r="D215" s="67" t="str">
        <f t="shared" si="237"/>
        <v>Solihull &amp; Small Heath AC</v>
      </c>
      <c r="E215" s="36">
        <v>66</v>
      </c>
      <c r="F215" s="53" t="s">
        <v>2053</v>
      </c>
      <c r="G215" s="49"/>
      <c r="H215" s="49"/>
      <c r="I215" s="58" t="str">
        <f t="shared" si="238"/>
        <v/>
      </c>
      <c r="J215" s="59" t="str">
        <f t="shared" si="238"/>
        <v/>
      </c>
      <c r="K215" s="59" t="str">
        <f t="shared" si="238"/>
        <v/>
      </c>
      <c r="L215" s="59" t="str">
        <f t="shared" si="238"/>
        <v/>
      </c>
      <c r="M215" s="59" t="str">
        <f t="shared" si="238"/>
        <v/>
      </c>
      <c r="N215" s="59">
        <f t="shared" ca="1" si="238"/>
        <v>2</v>
      </c>
      <c r="O215" s="60" t="str">
        <f t="shared" si="238"/>
        <v/>
      </c>
      <c r="P215" s="149" t="str">
        <f t="shared" si="238"/>
        <v/>
      </c>
      <c r="Q215" s="2"/>
      <c r="R215" s="2"/>
      <c r="S215" s="42"/>
      <c r="T215" s="42">
        <f t="shared" ca="1" si="239"/>
        <v>2</v>
      </c>
      <c r="U215" s="42">
        <f t="shared" ca="1" si="240"/>
        <v>2</v>
      </c>
      <c r="V215" s="41" t="str">
        <f t="shared" ca="1" si="241"/>
        <v>Benjamin Clarke</v>
      </c>
      <c r="W215" s="42" t="str">
        <f t="shared" si="242"/>
        <v>=6</v>
      </c>
      <c r="X215" s="42">
        <f t="shared" ca="1" si="243"/>
        <v>1</v>
      </c>
      <c r="Y215" s="35" t="str">
        <f t="shared" si="244"/>
        <v>Solihull &amp; Small Heath AC</v>
      </c>
      <c r="Z215" s="1" t="str">
        <f t="shared" si="245"/>
        <v>Solihull &amp; Small Heath AC</v>
      </c>
      <c r="AA215" s="1">
        <f t="shared" si="246"/>
        <v>6</v>
      </c>
      <c r="AB215" s="1" t="str">
        <f>IF(S212="A","Admin!B29","Admin!C29")</f>
        <v>Admin!C29</v>
      </c>
      <c r="AC215" s="79">
        <f t="shared" si="249"/>
        <v>-4</v>
      </c>
      <c r="AD215" s="2" t="str">
        <f t="shared" si="247"/>
        <v>S211</v>
      </c>
      <c r="AE215" s="2" t="str">
        <f t="shared" si="248"/>
        <v>AA$210:AA$217</v>
      </c>
    </row>
    <row r="216" spans="2:31" x14ac:dyDescent="0.2">
      <c r="B216" s="37">
        <v>7</v>
      </c>
      <c r="C216" s="68" t="str">
        <f t="shared" ca="1" si="236"/>
        <v>Jason Leach</v>
      </c>
      <c r="D216" s="68" t="str">
        <f t="shared" si="237"/>
        <v>Newport Harriers</v>
      </c>
      <c r="E216" s="38">
        <v>4</v>
      </c>
      <c r="F216" s="54" t="s">
        <v>2054</v>
      </c>
      <c r="G216" s="49"/>
      <c r="H216" s="49"/>
      <c r="I216" s="61" t="str">
        <f t="shared" si="238"/>
        <v/>
      </c>
      <c r="J216" s="62" t="str">
        <f t="shared" si="238"/>
        <v/>
      </c>
      <c r="K216" s="62" t="str">
        <f t="shared" si="238"/>
        <v/>
      </c>
      <c r="L216" s="62">
        <f t="shared" ca="1" si="238"/>
        <v>1</v>
      </c>
      <c r="M216" s="62" t="str">
        <f t="shared" si="238"/>
        <v/>
      </c>
      <c r="N216" s="62" t="str">
        <f t="shared" si="238"/>
        <v/>
      </c>
      <c r="O216" s="63" t="str">
        <f t="shared" si="238"/>
        <v/>
      </c>
      <c r="P216" s="149" t="str">
        <f t="shared" si="238"/>
        <v/>
      </c>
      <c r="Q216" s="2"/>
      <c r="R216" s="2"/>
      <c r="S216" s="42"/>
      <c r="T216" s="42">
        <f t="shared" ca="1" si="239"/>
        <v>1</v>
      </c>
      <c r="U216" s="42">
        <f t="shared" ca="1" si="240"/>
        <v>1</v>
      </c>
      <c r="V216" s="41" t="str">
        <f t="shared" ca="1" si="241"/>
        <v>Jason Leach</v>
      </c>
      <c r="W216" s="42" t="str">
        <f t="shared" si="242"/>
        <v>=4</v>
      </c>
      <c r="X216" s="42">
        <f t="shared" ca="1" si="243"/>
        <v>1</v>
      </c>
      <c r="Y216" s="35" t="str">
        <f t="shared" si="244"/>
        <v>Newport Harriers</v>
      </c>
      <c r="Z216" s="1" t="str">
        <f t="shared" si="245"/>
        <v>Newport Harriers</v>
      </c>
      <c r="AA216" s="1">
        <f t="shared" si="246"/>
        <v>4</v>
      </c>
      <c r="AB216" s="1" t="str">
        <f>IF(S212="A","Admin!B30","Admin!C30")</f>
        <v>Admin!C30</v>
      </c>
      <c r="AC216" s="79">
        <f t="shared" si="249"/>
        <v>-5</v>
      </c>
      <c r="AD216" s="2" t="str">
        <f t="shared" si="247"/>
        <v>S211</v>
      </c>
      <c r="AE216" s="2" t="str">
        <f t="shared" si="248"/>
        <v>AA$210:AA$217</v>
      </c>
    </row>
    <row r="217" spans="2:31" hidden="1" x14ac:dyDescent="0.2">
      <c r="B217" s="378">
        <v>8</v>
      </c>
      <c r="C217" s="379" t="str">
        <f t="shared" ca="1" si="236"/>
        <v/>
      </c>
      <c r="D217" s="379" t="str">
        <f t="shared" si="237"/>
        <v/>
      </c>
      <c r="E217" s="380"/>
      <c r="F217" s="381" t="s">
        <v>98</v>
      </c>
      <c r="G217" s="49"/>
      <c r="H217" s="49"/>
      <c r="I217" s="374" t="str">
        <f t="shared" si="238"/>
        <v/>
      </c>
      <c r="J217" s="382" t="str">
        <f t="shared" si="238"/>
        <v/>
      </c>
      <c r="K217" s="382" t="str">
        <f t="shared" si="238"/>
        <v/>
      </c>
      <c r="L217" s="382" t="str">
        <f t="shared" si="238"/>
        <v/>
      </c>
      <c r="M217" s="382" t="str">
        <f t="shared" si="238"/>
        <v/>
      </c>
      <c r="N217" s="382" t="str">
        <f t="shared" si="238"/>
        <v/>
      </c>
      <c r="O217" s="382" t="str">
        <f t="shared" si="238"/>
        <v/>
      </c>
      <c r="P217" s="63" t="str">
        <f t="shared" si="238"/>
        <v/>
      </c>
      <c r="Q217" s="2"/>
      <c r="R217" s="2"/>
      <c r="S217" s="42"/>
      <c r="T217" s="42">
        <f t="shared" ca="1" si="239"/>
        <v>0</v>
      </c>
      <c r="U217" s="42">
        <f t="shared" ca="1" si="240"/>
        <v>0</v>
      </c>
      <c r="V217" s="41" t="e">
        <f t="shared" ca="1" si="241"/>
        <v>#N/A</v>
      </c>
      <c r="W217" s="42" t="e">
        <f t="shared" si="242"/>
        <v>#N/A</v>
      </c>
      <c r="X217" s="42">
        <f t="shared" ca="1" si="243"/>
        <v>1</v>
      </c>
      <c r="Y217" s="35" t="e">
        <f t="shared" si="244"/>
        <v>#N/A</v>
      </c>
      <c r="Z217" s="1" t="str">
        <f t="shared" si="245"/>
        <v/>
      </c>
      <c r="AA217" s="1" t="e">
        <f t="shared" si="246"/>
        <v>#N/A</v>
      </c>
      <c r="AB217" s="1" t="str">
        <f>IF(S212="A","Admin!B31","Admin!C31")</f>
        <v>Admin!C31</v>
      </c>
      <c r="AC217" s="79">
        <f t="shared" si="249"/>
        <v>-6</v>
      </c>
      <c r="AD217" s="2" t="str">
        <f t="shared" si="247"/>
        <v>S211</v>
      </c>
      <c r="AE217" s="2" t="str">
        <f t="shared" si="248"/>
        <v>AA$210:AA$217</v>
      </c>
    </row>
  </sheetData>
  <sheetProtection password="D857" sheet="1" objects="1" scenarios="1"/>
  <mergeCells count="13">
    <mergeCell ref="B1:C1"/>
    <mergeCell ref="F3:H3"/>
    <mergeCell ref="F7:H7"/>
    <mergeCell ref="F8:H8"/>
    <mergeCell ref="F4:H4"/>
    <mergeCell ref="F5:H5"/>
    <mergeCell ref="F6:H6"/>
    <mergeCell ref="F9:H9"/>
    <mergeCell ref="F10:H10"/>
    <mergeCell ref="F24:H24"/>
    <mergeCell ref="F25:H25"/>
    <mergeCell ref="F12:H12"/>
    <mergeCell ref="F11:H11"/>
  </mergeCells>
  <phoneticPr fontId="0" type="noConversion"/>
  <conditionalFormatting sqref="I30:P37 I42:P49 I54:P61 I66:P73 I210:P217 I78:P85 I102:P109 I114:P121 I126:P133 I138:P145 I150:P157 I162:P169 I174:P181 I186:P193 I198:P205 I90:P97">
    <cfRule type="cellIs" dxfId="17" priority="1" stopIfTrue="1" operator="equal">
      <formula>"Error"</formula>
    </cfRule>
  </conditionalFormatting>
  <conditionalFormatting sqref="C210:C217 C198:C205 C186:C193 C174:C181 C162:C169 C150:C157 C138:C145 C126:C133 C114:C121 C102:C109 C90:C97 C78:C85 C66:C73 C54:C61 C42:C49 C30:C37">
    <cfRule type="cellIs" dxfId="16" priority="2" stopIfTrue="1" operator="equal">
      <formula>0</formula>
    </cfRule>
  </conditionalFormatting>
  <dataValidations count="3">
    <dataValidation type="list" allowBlank="1" showDropDown="1" showInputMessage="1" showErrorMessage="1" error="You must enter a valid A or B string ID" sqref="E38:E39 E206:E207 E182:E183 E158:E159 E134:E135 E110:E111 E86:E87 E62:E63" xr:uid="{00000000-0002-0000-0500-000000000000}">
      <formula1>$I$48:$X$48</formula1>
    </dataValidation>
    <dataValidation type="decimal" allowBlank="1" showInputMessage="1" showErrorMessage="1" errorTitle="Wind Speed" error="Wind speed must be between -10 and +10 m/s or blank" sqref="E28 E196 E112 E100 E40 E208 E64 E52" xr:uid="{00000000-0002-0000-0500-000001000000}">
      <formula1>-10</formula1>
      <formula2>10</formula2>
    </dataValidation>
    <dataValidation type="list" allowBlank="1" showDropDown="1" showInputMessage="1" showErrorMessage="1" error="You must enter a valid A or B string ID" sqref="E30:E37 E210:E217 E198:E205 E186:E193 E174:E181 E162:E169 E150:E157 E138:E145 E126:E133 E114:E121 E102:E109 E90:E97 E78:E85 E66:E73 E54:E61 E42:E49" xr:uid="{00000000-0002-0000-0500-000002000000}">
      <formula1>$I$24:$X$24</formula1>
    </dataValidation>
  </dataValidations>
  <hyperlinks>
    <hyperlink ref="F4:H4" location="A28:A49" display="A28:A49" xr:uid="{00000000-0004-0000-0500-000000000000}"/>
    <hyperlink ref="F5:H11" location="Master!A28:A49" display="Master!A28:A49" xr:uid="{00000000-0004-0000-0500-000001000000}"/>
    <hyperlink ref="F11:H11" location="A196:A217" display="A196:A217" xr:uid="{00000000-0004-0000-0500-000002000000}"/>
    <hyperlink ref="F5:H5" location="A52:A73" display="A52:A73" xr:uid="{00000000-0004-0000-0500-000003000000}"/>
    <hyperlink ref="F6:H6" location="A76:A97" display="A76:A97" xr:uid="{00000000-0004-0000-0500-000004000000}"/>
    <hyperlink ref="F7:H7" location="A100:A121" display="A100:A121" xr:uid="{00000000-0004-0000-0500-000005000000}"/>
    <hyperlink ref="F8:H8" location="A124:A145" display="A124:A145" xr:uid="{00000000-0004-0000-0500-000006000000}"/>
    <hyperlink ref="F9:H9" location="A148:A169" display="A148:A169" xr:uid="{00000000-0004-0000-0500-000007000000}"/>
    <hyperlink ref="F10:H10" location="A172:A193" display="A172:A193" xr:uid="{00000000-0004-0000-0500-000008000000}"/>
    <hyperlink ref="C4" location="Totals!A1" display="Totals" xr:uid="{00000000-0004-0000-0500-000009000000}"/>
    <hyperlink ref="C6" location="Summary!A1" display="Summary" xr:uid="{00000000-0004-0000-0500-00000A000000}"/>
    <hyperlink ref="C8" location="Declarations!A1" display="Declarations" xr:uid="{00000000-0004-0000-0500-00000B000000}"/>
  </hyperlinks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Header>&amp;CMidland League&amp;R&amp;D</oddHeader>
    <oddFooter>&amp;L&amp;10Program by: tony_J_noel@hotmail.com&amp;R&amp;A</oddFooter>
  </headerFooter>
  <drawing r:id="rId2"/>
  <legacyDrawing r:id="rId3"/>
  <controls>
    <mc:AlternateContent xmlns:mc="http://schemas.openxmlformats.org/markup-compatibility/2006">
      <mc:Choice Requires="x14">
        <control shapeId="16538" r:id="rId4" name="imgSponsor">
          <controlPr defaultSize="0" autoLine="0" r:id="rId5">
            <anchor moveWithCells="1">
              <from>
                <xdr:col>3</xdr:col>
                <xdr:colOff>85725</xdr:colOff>
                <xdr:row>4</xdr:row>
                <xdr:rowOff>28575</xdr:rowOff>
              </from>
              <to>
                <xdr:col>4</xdr:col>
                <xdr:colOff>285750</xdr:colOff>
                <xdr:row>6</xdr:row>
                <xdr:rowOff>142875</xdr:rowOff>
              </to>
            </anchor>
          </controlPr>
        </control>
      </mc:Choice>
      <mc:Fallback>
        <control shapeId="16538" r:id="rId4" name="imgSponsor"/>
      </mc:Fallback>
    </mc:AlternateContent>
    <mc:AlternateContent xmlns:mc="http://schemas.openxmlformats.org/markup-compatibility/2006">
      <mc:Choice Requires="x14">
        <control shapeId="16390" r:id="rId6" name="CommandButton1">
          <controlPr defaultSize="0" autoLine="0" r:id="rId7">
            <anchor moveWithCells="1">
              <from>
                <xdr:col>3</xdr:col>
                <xdr:colOff>295275</xdr:colOff>
                <xdr:row>9</xdr:row>
                <xdr:rowOff>38100</xdr:rowOff>
              </from>
              <to>
                <xdr:col>4</xdr:col>
                <xdr:colOff>19050</xdr:colOff>
                <xdr:row>11</xdr:row>
                <xdr:rowOff>0</xdr:rowOff>
              </to>
            </anchor>
          </controlPr>
        </control>
      </mc:Choice>
      <mc:Fallback>
        <control shapeId="16390" r:id="rId6" name="CommandButton1"/>
      </mc:Fallback>
    </mc:AlternateContent>
    <mc:AlternateContent xmlns:mc="http://schemas.openxmlformats.org/markup-compatibility/2006">
      <mc:Choice Requires="x14">
        <control shapeId="16389" r:id="rId8" name="cmdPrint">
          <controlPr defaultSize="0" autoLine="0" r:id="rId9">
            <anchor moveWithCells="1">
              <from>
                <xdr:col>2</xdr:col>
                <xdr:colOff>0</xdr:colOff>
                <xdr:row>9</xdr:row>
                <xdr:rowOff>38100</xdr:rowOff>
              </from>
              <to>
                <xdr:col>3</xdr:col>
                <xdr:colOff>0</xdr:colOff>
                <xdr:row>11</xdr:row>
                <xdr:rowOff>0</xdr:rowOff>
              </to>
            </anchor>
          </controlPr>
        </control>
      </mc:Choice>
      <mc:Fallback>
        <control shapeId="16389" r:id="rId8" name="cmdPrint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tabColor indexed="42"/>
  </sheetPr>
  <dimension ref="B1:AE217"/>
  <sheetViews>
    <sheetView showGridLines="0" workbookViewId="0">
      <pane ySplit="13" topLeftCell="A63" activePane="bottomLeft" state="frozen"/>
      <selection pane="bottomLeft" activeCell="E69" sqref="E69"/>
    </sheetView>
  </sheetViews>
  <sheetFormatPr defaultRowHeight="12.75" x14ac:dyDescent="0.2"/>
  <cols>
    <col min="1" max="1" width="1.75" style="1" customWidth="1"/>
    <col min="2" max="2" width="5.25" style="2" customWidth="1"/>
    <col min="3" max="3" width="19.625" style="1" customWidth="1"/>
    <col min="4" max="4" width="11.625" style="1" customWidth="1"/>
    <col min="5" max="5" width="4.125" style="1" customWidth="1"/>
    <col min="6" max="6" width="7.875" style="1" customWidth="1"/>
    <col min="7" max="7" width="2.25" style="1" customWidth="1"/>
    <col min="8" max="8" width="0.5" style="1" customWidth="1"/>
    <col min="9" max="15" width="10.75" style="1" customWidth="1"/>
    <col min="16" max="16" width="10.75" style="1" hidden="1" customWidth="1"/>
    <col min="17" max="17" width="7.125" style="1" customWidth="1"/>
    <col min="18" max="18" width="7.125" style="1" hidden="1" customWidth="1"/>
    <col min="19" max="19" width="16" style="1" hidden="1" customWidth="1"/>
    <col min="20" max="20" width="8.25" style="1" hidden="1" customWidth="1"/>
    <col min="21" max="21" width="5.125" style="1" hidden="1" customWidth="1"/>
    <col min="22" max="22" width="9.75" style="1" hidden="1" customWidth="1"/>
    <col min="23" max="23" width="12.875" style="2" hidden="1" customWidth="1"/>
    <col min="24" max="24" width="3.5" style="2" hidden="1" customWidth="1"/>
    <col min="25" max="25" width="13.25" style="1" hidden="1" customWidth="1"/>
    <col min="26" max="26" width="14.75" style="1" hidden="1" customWidth="1"/>
    <col min="27" max="27" width="4.5" style="1" hidden="1" customWidth="1"/>
    <col min="28" max="28" width="8.875" style="1" hidden="1" customWidth="1"/>
    <col min="29" max="29" width="2.375" style="1" hidden="1" customWidth="1"/>
    <col min="30" max="30" width="5.25" style="2" hidden="1" customWidth="1"/>
    <col min="31" max="31" width="10.75" style="1" hidden="1" customWidth="1"/>
    <col min="32" max="16384" width="9" style="1"/>
  </cols>
  <sheetData>
    <row r="1" spans="2:26" x14ac:dyDescent="0.2">
      <c r="B1" s="429">
        <f>Admin!B35</f>
        <v>43253</v>
      </c>
      <c r="C1" s="429"/>
      <c r="E1" s="8"/>
      <c r="F1" s="9" t="str">
        <f>Admin!B34</f>
        <v>Midland League (Div 4)</v>
      </c>
      <c r="G1" s="26"/>
      <c r="H1" s="26"/>
      <c r="I1" s="8"/>
      <c r="O1" s="8" t="str">
        <f>Admin!B36</f>
        <v>Burton</v>
      </c>
      <c r="Q1" s="10"/>
      <c r="R1" s="10"/>
      <c r="S1" s="10"/>
      <c r="U1" s="8"/>
      <c r="V1" s="10"/>
    </row>
    <row r="2" spans="2:26" ht="6" customHeight="1" x14ac:dyDescent="0.2">
      <c r="B2" s="9"/>
      <c r="D2" s="39"/>
      <c r="E2" s="8"/>
      <c r="F2" s="10"/>
      <c r="G2" s="26"/>
      <c r="H2" s="26"/>
      <c r="I2" s="8"/>
      <c r="N2" s="10"/>
      <c r="O2" s="10"/>
      <c r="P2" s="10"/>
      <c r="Q2" s="10"/>
      <c r="R2" s="10"/>
      <c r="S2" s="10"/>
      <c r="U2" s="8"/>
      <c r="V2" s="10"/>
    </row>
    <row r="3" spans="2:26" ht="13.5" thickBot="1" x14ac:dyDescent="0.25">
      <c r="B3" s="9"/>
      <c r="D3" s="39"/>
      <c r="E3" s="8"/>
      <c r="F3" s="433" t="str">
        <f>S6</f>
        <v>Women</v>
      </c>
      <c r="G3" s="434"/>
      <c r="H3" s="435"/>
      <c r="I3" s="98" t="str">
        <f>Admin!A12</f>
        <v>Bromsgrove &amp; Redditch AC</v>
      </c>
      <c r="J3" s="76" t="str">
        <f>Admin!A13</f>
        <v>Burton AC</v>
      </c>
      <c r="K3" s="98" t="str">
        <f>Admin!A14</f>
        <v>Kidderminster &amp; Stourport AC</v>
      </c>
      <c r="L3" s="76" t="str">
        <f>Admin!A15</f>
        <v>Newport Harriers</v>
      </c>
      <c r="M3" s="98" t="str">
        <f>Admin!A16</f>
        <v>Royal Sutton Coldfield</v>
      </c>
      <c r="N3" s="76" t="str">
        <f>Admin!A17</f>
        <v>Solihull &amp; Small Heath AC</v>
      </c>
      <c r="O3" s="76" t="str">
        <f>Admin!A18</f>
        <v>Stratford on Avon AC</v>
      </c>
      <c r="P3" s="105" t="str">
        <f>Admin!A19</f>
        <v>Team8</v>
      </c>
      <c r="Q3" s="10"/>
      <c r="R3" s="10"/>
      <c r="S3" s="88" t="s">
        <v>288</v>
      </c>
      <c r="T3" s="2" t="s">
        <v>181</v>
      </c>
      <c r="U3" s="8" t="s">
        <v>311</v>
      </c>
      <c r="V3" s="88" t="s">
        <v>288</v>
      </c>
      <c r="W3" s="7" t="s">
        <v>298</v>
      </c>
      <c r="X3" s="7">
        <v>1</v>
      </c>
      <c r="Y3" s="7" t="s">
        <v>288</v>
      </c>
      <c r="Z3" s="6" t="s">
        <v>295</v>
      </c>
    </row>
    <row r="4" spans="2:26" ht="13.5" thickBot="1" x14ac:dyDescent="0.25">
      <c r="B4" s="9"/>
      <c r="C4" s="161" t="s">
        <v>183</v>
      </c>
      <c r="D4" s="39"/>
      <c r="E4" s="8"/>
      <c r="F4" s="436" t="str">
        <f t="shared" ref="F4:F11" ca="1" si="0">F14</f>
        <v>100m</v>
      </c>
      <c r="G4" s="437"/>
      <c r="H4" s="438"/>
      <c r="I4" s="99">
        <f t="shared" ref="I4:P12" ca="1" si="1">IF(I14&gt;0,I14,"")</f>
        <v>16</v>
      </c>
      <c r="J4" s="102">
        <f t="shared" ca="1" si="1"/>
        <v>6</v>
      </c>
      <c r="K4" s="99">
        <f t="shared" ca="1" si="1"/>
        <v>7</v>
      </c>
      <c r="L4" s="102">
        <f t="shared" ca="1" si="1"/>
        <v>11</v>
      </c>
      <c r="M4" s="99">
        <f t="shared" ca="1" si="1"/>
        <v>5</v>
      </c>
      <c r="N4" s="102">
        <f t="shared" ca="1" si="1"/>
        <v>14</v>
      </c>
      <c r="O4" s="102">
        <f t="shared" ca="1" si="1"/>
        <v>13</v>
      </c>
      <c r="P4" s="86" t="str">
        <f t="shared" ca="1" si="1"/>
        <v/>
      </c>
      <c r="Q4" s="252" t="str">
        <f ca="1">IF(U4&gt;0,"Error","")</f>
        <v/>
      </c>
      <c r="R4" s="10"/>
      <c r="S4" s="89" t="str">
        <f>VLOOKUP(S$3,$V$3:$Z$4,2,FALSE)</f>
        <v>AthletesWomen</v>
      </c>
      <c r="T4" s="2">
        <f t="shared" ref="T4:T11" ca="1" si="2">IF(SUM(I4:P4)&gt;0,1,0)</f>
        <v>1</v>
      </c>
      <c r="U4" s="8">
        <f ca="1">COUNTIF(I30:P49,"=Error")/2</f>
        <v>0</v>
      </c>
      <c r="V4" s="88" t="s">
        <v>289</v>
      </c>
      <c r="W4" s="7" t="s">
        <v>297</v>
      </c>
      <c r="X4" s="7">
        <v>32</v>
      </c>
      <c r="Y4" s="7" t="s">
        <v>289</v>
      </c>
      <c r="Z4" s="6" t="s">
        <v>296</v>
      </c>
    </row>
    <row r="5" spans="2:26" ht="13.5" thickBot="1" x14ac:dyDescent="0.25">
      <c r="B5" s="9"/>
      <c r="C5" s="2"/>
      <c r="D5" s="39"/>
      <c r="E5" s="8"/>
      <c r="F5" s="436" t="str">
        <f t="shared" ca="1" si="0"/>
        <v>200m</v>
      </c>
      <c r="G5" s="437"/>
      <c r="H5" s="438"/>
      <c r="I5" s="99">
        <f t="shared" ca="1" si="1"/>
        <v>12</v>
      </c>
      <c r="J5" s="102">
        <f t="shared" ca="1" si="1"/>
        <v>3</v>
      </c>
      <c r="K5" s="99">
        <f t="shared" ca="1" si="1"/>
        <v>7</v>
      </c>
      <c r="L5" s="102">
        <f t="shared" ca="1" si="1"/>
        <v>10</v>
      </c>
      <c r="M5" s="99">
        <f t="shared" ca="1" si="1"/>
        <v>5</v>
      </c>
      <c r="N5" s="102">
        <f t="shared" ca="1" si="1"/>
        <v>16</v>
      </c>
      <c r="O5" s="102">
        <f t="shared" ca="1" si="1"/>
        <v>16</v>
      </c>
      <c r="P5" s="86" t="str">
        <f t="shared" ca="1" si="1"/>
        <v/>
      </c>
      <c r="Q5" s="252" t="str">
        <f t="shared" ref="Q5:Q11" ca="1" si="3">IF(U5&gt;0,"Error","")</f>
        <v/>
      </c>
      <c r="R5" s="10"/>
      <c r="S5" s="89" t="str">
        <f>VLOOKUP(S$3,$V$3:$Z$5,5,FALSE)</f>
        <v>EventListWomen</v>
      </c>
      <c r="T5" s="2">
        <f t="shared" ca="1" si="2"/>
        <v>1</v>
      </c>
      <c r="U5" s="8">
        <f ca="1">COUNTIF(I54:P73,"=Error")/2</f>
        <v>0</v>
      </c>
      <c r="V5" s="218"/>
      <c r="W5" s="219"/>
      <c r="X5" s="219"/>
      <c r="Y5" s="219"/>
      <c r="Z5" s="220"/>
    </row>
    <row r="6" spans="2:26" ht="13.5" thickBot="1" x14ac:dyDescent="0.25">
      <c r="B6" s="9"/>
      <c r="C6" s="161" t="s">
        <v>182</v>
      </c>
      <c r="D6" s="39"/>
      <c r="E6" s="8"/>
      <c r="F6" s="436" t="str">
        <f t="shared" ca="1" si="0"/>
        <v>400m</v>
      </c>
      <c r="G6" s="437"/>
      <c r="H6" s="438"/>
      <c r="I6" s="99">
        <f t="shared" ca="1" si="1"/>
        <v>5</v>
      </c>
      <c r="J6" s="102">
        <f t="shared" ca="1" si="1"/>
        <v>3</v>
      </c>
      <c r="K6" s="99">
        <f t="shared" ca="1" si="1"/>
        <v>12</v>
      </c>
      <c r="L6" s="102">
        <f t="shared" ca="1" si="1"/>
        <v>6</v>
      </c>
      <c r="M6" s="99">
        <f t="shared" ca="1" si="1"/>
        <v>8</v>
      </c>
      <c r="N6" s="102">
        <f t="shared" ca="1" si="1"/>
        <v>18</v>
      </c>
      <c r="O6" s="102">
        <f t="shared" ca="1" si="1"/>
        <v>14</v>
      </c>
      <c r="P6" s="86" t="str">
        <f t="shared" ca="1" si="1"/>
        <v/>
      </c>
      <c r="Q6" s="252" t="str">
        <f t="shared" ca="1" si="3"/>
        <v/>
      </c>
      <c r="R6" s="10"/>
      <c r="S6" s="89" t="str">
        <f>VLOOKUP(S$3,$V$3:$Z$4,4,FALSE)</f>
        <v>Women</v>
      </c>
      <c r="T6" s="2">
        <f t="shared" ca="1" si="2"/>
        <v>1</v>
      </c>
      <c r="U6" s="8">
        <f ca="1">COUNTIF(I78:P97,"=Error")/2</f>
        <v>0</v>
      </c>
      <c r="V6" s="221"/>
      <c r="W6" s="219"/>
      <c r="X6" s="219"/>
      <c r="Y6" s="220"/>
      <c r="Z6" s="220"/>
    </row>
    <row r="7" spans="2:26" ht="13.5" thickBot="1" x14ac:dyDescent="0.25">
      <c r="B7" s="9"/>
      <c r="C7" s="2"/>
      <c r="D7" s="39"/>
      <c r="E7" s="8"/>
      <c r="F7" s="436" t="str">
        <f t="shared" ca="1" si="0"/>
        <v>100m H</v>
      </c>
      <c r="G7" s="437"/>
      <c r="H7" s="438"/>
      <c r="I7" s="99" t="str">
        <f t="shared" ca="1" si="1"/>
        <v/>
      </c>
      <c r="J7" s="102">
        <f t="shared" ca="1" si="1"/>
        <v>8</v>
      </c>
      <c r="K7" s="99">
        <f t="shared" ca="1" si="1"/>
        <v>6</v>
      </c>
      <c r="L7" s="102" t="str">
        <f t="shared" ca="1" si="1"/>
        <v/>
      </c>
      <c r="M7" s="99">
        <f t="shared" ca="1" si="1"/>
        <v>7</v>
      </c>
      <c r="N7" s="102" t="str">
        <f t="shared" ca="1" si="1"/>
        <v/>
      </c>
      <c r="O7" s="102">
        <f t="shared" ca="1" si="1"/>
        <v>18</v>
      </c>
      <c r="P7" s="86" t="str">
        <f t="shared" ca="1" si="1"/>
        <v/>
      </c>
      <c r="Q7" s="252" t="str">
        <f t="shared" ca="1" si="3"/>
        <v/>
      </c>
      <c r="R7" s="10"/>
      <c r="S7" s="133">
        <f>VLOOKUP(S$3,$V$3:$Z$5,3,FALSE)</f>
        <v>1</v>
      </c>
      <c r="T7" s="2">
        <f t="shared" ca="1" si="2"/>
        <v>1</v>
      </c>
      <c r="U7" s="8">
        <f ca="1">COUNTIF(I102:P121,"=Error")/2</f>
        <v>0</v>
      </c>
      <c r="V7" s="10"/>
    </row>
    <row r="8" spans="2:26" ht="13.5" thickBot="1" x14ac:dyDescent="0.25">
      <c r="B8" s="9"/>
      <c r="C8" s="161" t="s">
        <v>184</v>
      </c>
      <c r="D8" s="39"/>
      <c r="E8" s="8"/>
      <c r="F8" s="436" t="str">
        <f t="shared" ca="1" si="0"/>
        <v>400m H</v>
      </c>
      <c r="G8" s="437"/>
      <c r="H8" s="438"/>
      <c r="I8" s="99" t="str">
        <f t="shared" ca="1" si="1"/>
        <v/>
      </c>
      <c r="J8" s="102">
        <f t="shared" ca="1" si="1"/>
        <v>7</v>
      </c>
      <c r="K8" s="99">
        <f t="shared" ca="1" si="1"/>
        <v>5</v>
      </c>
      <c r="L8" s="102">
        <f t="shared" ca="1" si="1"/>
        <v>8</v>
      </c>
      <c r="M8" s="99">
        <f t="shared" ca="1" si="1"/>
        <v>14</v>
      </c>
      <c r="N8" s="102" t="str">
        <f t="shared" ca="1" si="1"/>
        <v/>
      </c>
      <c r="O8" s="102">
        <f t="shared" ca="1" si="1"/>
        <v>10</v>
      </c>
      <c r="P8" s="86" t="str">
        <f t="shared" ca="1" si="1"/>
        <v/>
      </c>
      <c r="Q8" s="252" t="str">
        <f t="shared" ca="1" si="3"/>
        <v/>
      </c>
      <c r="R8" s="10"/>
      <c r="S8" s="65"/>
      <c r="T8" s="2">
        <f t="shared" ca="1" si="2"/>
        <v>1</v>
      </c>
      <c r="U8" s="8">
        <f ca="1">COUNTIF(I126:P145,"=Error")/2</f>
        <v>0</v>
      </c>
      <c r="V8" s="10"/>
    </row>
    <row r="9" spans="2:26" x14ac:dyDescent="0.2">
      <c r="B9" s="9"/>
      <c r="D9" s="39"/>
      <c r="E9" s="8"/>
      <c r="F9" s="436" t="str">
        <f t="shared" ca="1" si="0"/>
        <v>800m</v>
      </c>
      <c r="G9" s="437"/>
      <c r="H9" s="438"/>
      <c r="I9" s="99">
        <f t="shared" ca="1" si="1"/>
        <v>7</v>
      </c>
      <c r="J9" s="102" t="str">
        <f t="shared" ca="1" si="1"/>
        <v/>
      </c>
      <c r="K9" s="99">
        <f t="shared" ca="1" si="1"/>
        <v>12</v>
      </c>
      <c r="L9" s="102">
        <f t="shared" ca="1" si="1"/>
        <v>4</v>
      </c>
      <c r="M9" s="99">
        <f t="shared" ca="1" si="1"/>
        <v>10</v>
      </c>
      <c r="N9" s="102">
        <f t="shared" ca="1" si="1"/>
        <v>14</v>
      </c>
      <c r="O9" s="102">
        <f t="shared" ca="1" si="1"/>
        <v>16</v>
      </c>
      <c r="P9" s="86" t="str">
        <f t="shared" ca="1" si="1"/>
        <v/>
      </c>
      <c r="Q9" s="252" t="str">
        <f t="shared" ca="1" si="3"/>
        <v/>
      </c>
      <c r="R9" s="10"/>
      <c r="S9" s="65"/>
      <c r="T9" s="2">
        <f t="shared" ca="1" si="2"/>
        <v>1</v>
      </c>
      <c r="U9" s="8">
        <f ca="1">COUNTIF(I150:P169,"=Error")/2</f>
        <v>0</v>
      </c>
      <c r="V9" s="10"/>
    </row>
    <row r="10" spans="2:26" x14ac:dyDescent="0.2">
      <c r="B10" s="9"/>
      <c r="D10" s="39"/>
      <c r="E10" s="8"/>
      <c r="F10" s="436" t="str">
        <f t="shared" ca="1" si="0"/>
        <v>1500m</v>
      </c>
      <c r="G10" s="437"/>
      <c r="H10" s="438"/>
      <c r="I10" s="99">
        <f t="shared" ca="1" si="1"/>
        <v>6</v>
      </c>
      <c r="J10" s="102" t="str">
        <f t="shared" ca="1" si="1"/>
        <v/>
      </c>
      <c r="K10" s="99">
        <f t="shared" ca="1" si="1"/>
        <v>11</v>
      </c>
      <c r="L10" s="102">
        <f t="shared" ca="1" si="1"/>
        <v>4</v>
      </c>
      <c r="M10" s="99">
        <f t="shared" ca="1" si="1"/>
        <v>14</v>
      </c>
      <c r="N10" s="102">
        <f t="shared" ca="1" si="1"/>
        <v>13</v>
      </c>
      <c r="O10" s="102">
        <f t="shared" ca="1" si="1"/>
        <v>15</v>
      </c>
      <c r="P10" s="86" t="str">
        <f t="shared" ca="1" si="1"/>
        <v/>
      </c>
      <c r="Q10" s="252" t="str">
        <f t="shared" ca="1" si="3"/>
        <v/>
      </c>
      <c r="R10" s="10"/>
      <c r="S10" s="65"/>
      <c r="T10" s="2">
        <f t="shared" ca="1" si="2"/>
        <v>1</v>
      </c>
      <c r="U10" s="8">
        <f ca="1">COUNTIF(I174:P193,"=Error")/2</f>
        <v>0</v>
      </c>
      <c r="V10" s="10"/>
    </row>
    <row r="11" spans="2:26" x14ac:dyDescent="0.2">
      <c r="B11" s="9"/>
      <c r="D11" s="39"/>
      <c r="E11" s="8"/>
      <c r="F11" s="442" t="str">
        <f t="shared" ca="1" si="0"/>
        <v>3000m</v>
      </c>
      <c r="G11" s="443"/>
      <c r="H11" s="444"/>
      <c r="I11" s="100" t="str">
        <f t="shared" ca="1" si="1"/>
        <v/>
      </c>
      <c r="J11" s="103" t="str">
        <f t="shared" ca="1" si="1"/>
        <v/>
      </c>
      <c r="K11" s="100">
        <f t="shared" ca="1" si="1"/>
        <v>5</v>
      </c>
      <c r="L11" s="103">
        <f t="shared" ca="1" si="1"/>
        <v>6</v>
      </c>
      <c r="M11" s="100">
        <f t="shared" ca="1" si="1"/>
        <v>18</v>
      </c>
      <c r="N11" s="103">
        <f t="shared" ca="1" si="1"/>
        <v>7</v>
      </c>
      <c r="O11" s="103">
        <f t="shared" ca="1" si="1"/>
        <v>14</v>
      </c>
      <c r="P11" s="96" t="str">
        <f t="shared" ca="1" si="1"/>
        <v/>
      </c>
      <c r="Q11" s="252" t="str">
        <f t="shared" ca="1" si="3"/>
        <v/>
      </c>
      <c r="R11" s="10"/>
      <c r="S11" s="65"/>
      <c r="T11" s="2">
        <f t="shared" ca="1" si="2"/>
        <v>1</v>
      </c>
      <c r="U11" s="8">
        <f ca="1">COUNTIF(I198:P217,"=Error")/2</f>
        <v>0</v>
      </c>
      <c r="V11" s="10"/>
    </row>
    <row r="12" spans="2:26" ht="13.5" customHeight="1" x14ac:dyDescent="0.2">
      <c r="B12" s="9"/>
      <c r="D12" s="39"/>
      <c r="E12" s="8"/>
      <c r="F12" s="439" t="s">
        <v>46</v>
      </c>
      <c r="G12" s="440"/>
      <c r="H12" s="441"/>
      <c r="I12" s="101">
        <f t="shared" ca="1" si="1"/>
        <v>46</v>
      </c>
      <c r="J12" s="104">
        <f t="shared" ca="1" si="1"/>
        <v>27</v>
      </c>
      <c r="K12" s="101">
        <f t="shared" ca="1" si="1"/>
        <v>65</v>
      </c>
      <c r="L12" s="104">
        <f t="shared" ca="1" si="1"/>
        <v>49</v>
      </c>
      <c r="M12" s="101">
        <f t="shared" ca="1" si="1"/>
        <v>81</v>
      </c>
      <c r="N12" s="104">
        <f t="shared" ca="1" si="1"/>
        <v>82</v>
      </c>
      <c r="O12" s="104">
        <f t="shared" ca="1" si="1"/>
        <v>116</v>
      </c>
      <c r="P12" s="97" t="str">
        <f t="shared" ca="1" si="1"/>
        <v/>
      </c>
      <c r="Q12" s="10"/>
      <c r="R12" s="10"/>
      <c r="S12" s="65"/>
      <c r="T12" s="2"/>
      <c r="U12" s="253">
        <f ca="1">SUM(U4:U11)</f>
        <v>0</v>
      </c>
      <c r="V12" s="10"/>
    </row>
    <row r="13" spans="2:26" ht="13.5" customHeight="1" x14ac:dyDescent="0.2">
      <c r="B13" s="9"/>
      <c r="D13" s="39"/>
      <c r="E13" s="8"/>
      <c r="F13" s="65"/>
      <c r="G13" s="65"/>
      <c r="H13" s="65"/>
      <c r="I13" s="8"/>
      <c r="N13" s="10"/>
      <c r="O13" s="10"/>
      <c r="P13" s="10"/>
      <c r="Q13" s="10"/>
      <c r="R13" s="10"/>
      <c r="S13" s="10"/>
      <c r="U13" s="8"/>
      <c r="V13" s="10"/>
    </row>
    <row r="14" spans="2:26" ht="13.5" hidden="1" customHeight="1" x14ac:dyDescent="0.2">
      <c r="B14" s="9"/>
      <c r="D14" s="39"/>
      <c r="E14" s="8">
        <v>30</v>
      </c>
      <c r="F14" s="83" t="str">
        <f t="shared" ref="F14:F21" ca="1" si="4">INDIRECT("S" &amp; E14)</f>
        <v>100m</v>
      </c>
      <c r="G14" s="84"/>
      <c r="H14" s="84"/>
      <c r="I14" s="84">
        <f t="shared" ref="I14:P21" ca="1" si="5">SUM(INDIRECT(I$23 &amp; ($E14) &amp; ":" &amp; I$23 &amp; ($E14 +19)))</f>
        <v>16</v>
      </c>
      <c r="J14" s="84">
        <f t="shared" ca="1" si="5"/>
        <v>6</v>
      </c>
      <c r="K14" s="84">
        <f t="shared" ca="1" si="5"/>
        <v>7</v>
      </c>
      <c r="L14" s="84">
        <f t="shared" ca="1" si="5"/>
        <v>11</v>
      </c>
      <c r="M14" s="84">
        <f t="shared" ca="1" si="5"/>
        <v>5</v>
      </c>
      <c r="N14" s="84">
        <f t="shared" ca="1" si="5"/>
        <v>14</v>
      </c>
      <c r="O14" s="84">
        <f t="shared" ca="1" si="5"/>
        <v>13</v>
      </c>
      <c r="P14" s="84">
        <f t="shared" ca="1" si="5"/>
        <v>0</v>
      </c>
      <c r="Q14" s="10"/>
      <c r="R14" s="10"/>
      <c r="S14" s="10"/>
      <c r="U14" s="8"/>
      <c r="V14" s="10"/>
    </row>
    <row r="15" spans="2:26" ht="13.5" hidden="1" customHeight="1" x14ac:dyDescent="0.2">
      <c r="B15" s="9"/>
      <c r="D15" s="39"/>
      <c r="E15" s="8">
        <f t="shared" ref="E15:E21" si="6">E14+24</f>
        <v>54</v>
      </c>
      <c r="F15" s="83" t="str">
        <f t="shared" ca="1" si="4"/>
        <v>200m</v>
      </c>
      <c r="G15" s="66"/>
      <c r="H15" s="66"/>
      <c r="I15" s="84">
        <f t="shared" ca="1" si="5"/>
        <v>12</v>
      </c>
      <c r="J15" s="84">
        <f t="shared" ca="1" si="5"/>
        <v>3</v>
      </c>
      <c r="K15" s="84">
        <f t="shared" ca="1" si="5"/>
        <v>7</v>
      </c>
      <c r="L15" s="84">
        <f t="shared" ca="1" si="5"/>
        <v>10</v>
      </c>
      <c r="M15" s="84">
        <f t="shared" ca="1" si="5"/>
        <v>5</v>
      </c>
      <c r="N15" s="84">
        <f t="shared" ca="1" si="5"/>
        <v>16</v>
      </c>
      <c r="O15" s="84">
        <f t="shared" ca="1" si="5"/>
        <v>16</v>
      </c>
      <c r="P15" s="84">
        <f t="shared" ca="1" si="5"/>
        <v>0</v>
      </c>
      <c r="Q15" s="10"/>
      <c r="R15" s="10"/>
      <c r="S15" s="10"/>
      <c r="U15" s="8"/>
      <c r="V15" s="10"/>
    </row>
    <row r="16" spans="2:26" ht="13.5" hidden="1" customHeight="1" x14ac:dyDescent="0.2">
      <c r="B16" s="9"/>
      <c r="D16" s="39"/>
      <c r="E16" s="8">
        <f t="shared" si="6"/>
        <v>78</v>
      </c>
      <c r="F16" s="83" t="str">
        <f t="shared" ca="1" si="4"/>
        <v>400m</v>
      </c>
      <c r="G16" s="66"/>
      <c r="H16" s="66"/>
      <c r="I16" s="84">
        <f t="shared" ca="1" si="5"/>
        <v>5</v>
      </c>
      <c r="J16" s="84">
        <f t="shared" ca="1" si="5"/>
        <v>3</v>
      </c>
      <c r="K16" s="84">
        <f t="shared" ca="1" si="5"/>
        <v>12</v>
      </c>
      <c r="L16" s="84">
        <f t="shared" ca="1" si="5"/>
        <v>6</v>
      </c>
      <c r="M16" s="84">
        <f t="shared" ca="1" si="5"/>
        <v>8</v>
      </c>
      <c r="N16" s="84">
        <f t="shared" ca="1" si="5"/>
        <v>18</v>
      </c>
      <c r="O16" s="84">
        <f t="shared" ca="1" si="5"/>
        <v>14</v>
      </c>
      <c r="P16" s="84">
        <f t="shared" ca="1" si="5"/>
        <v>0</v>
      </c>
      <c r="Q16" s="10"/>
      <c r="R16" s="10"/>
      <c r="S16" s="10"/>
      <c r="U16" s="8"/>
      <c r="V16" s="10"/>
    </row>
    <row r="17" spans="2:31" ht="13.5" hidden="1" customHeight="1" x14ac:dyDescent="0.2">
      <c r="B17" s="9"/>
      <c r="D17" s="39"/>
      <c r="E17" s="8">
        <f t="shared" si="6"/>
        <v>102</v>
      </c>
      <c r="F17" s="83" t="str">
        <f t="shared" ca="1" si="4"/>
        <v>100m H</v>
      </c>
      <c r="G17" s="66"/>
      <c r="H17" s="66"/>
      <c r="I17" s="84">
        <f t="shared" ca="1" si="5"/>
        <v>0</v>
      </c>
      <c r="J17" s="84">
        <f t="shared" ca="1" si="5"/>
        <v>8</v>
      </c>
      <c r="K17" s="84">
        <f t="shared" ca="1" si="5"/>
        <v>6</v>
      </c>
      <c r="L17" s="84">
        <f t="shared" ca="1" si="5"/>
        <v>0</v>
      </c>
      <c r="M17" s="84">
        <f t="shared" ca="1" si="5"/>
        <v>7</v>
      </c>
      <c r="N17" s="84">
        <f t="shared" ca="1" si="5"/>
        <v>0</v>
      </c>
      <c r="O17" s="84">
        <f t="shared" ca="1" si="5"/>
        <v>18</v>
      </c>
      <c r="P17" s="84">
        <f t="shared" ca="1" si="5"/>
        <v>0</v>
      </c>
      <c r="Q17" s="10"/>
      <c r="R17" s="10"/>
      <c r="S17" s="10"/>
      <c r="U17" s="8"/>
      <c r="V17" s="10"/>
    </row>
    <row r="18" spans="2:31" ht="13.5" hidden="1" customHeight="1" x14ac:dyDescent="0.2">
      <c r="B18" s="9"/>
      <c r="D18" s="39"/>
      <c r="E18" s="8">
        <f t="shared" si="6"/>
        <v>126</v>
      </c>
      <c r="F18" s="83" t="str">
        <f t="shared" ca="1" si="4"/>
        <v>400m H</v>
      </c>
      <c r="G18" s="66"/>
      <c r="H18" s="66"/>
      <c r="I18" s="84">
        <f t="shared" ca="1" si="5"/>
        <v>0</v>
      </c>
      <c r="J18" s="84">
        <f t="shared" ca="1" si="5"/>
        <v>7</v>
      </c>
      <c r="K18" s="84">
        <f t="shared" ca="1" si="5"/>
        <v>5</v>
      </c>
      <c r="L18" s="84">
        <f t="shared" ca="1" si="5"/>
        <v>8</v>
      </c>
      <c r="M18" s="84">
        <f t="shared" ca="1" si="5"/>
        <v>14</v>
      </c>
      <c r="N18" s="84">
        <f t="shared" ca="1" si="5"/>
        <v>0</v>
      </c>
      <c r="O18" s="84">
        <f t="shared" ca="1" si="5"/>
        <v>10</v>
      </c>
      <c r="P18" s="84">
        <f t="shared" ca="1" si="5"/>
        <v>0</v>
      </c>
      <c r="Q18" s="10"/>
      <c r="R18" s="10"/>
      <c r="S18" s="10"/>
      <c r="U18" s="8"/>
      <c r="V18" s="10"/>
    </row>
    <row r="19" spans="2:31" ht="13.5" hidden="1" customHeight="1" x14ac:dyDescent="0.2">
      <c r="B19" s="9"/>
      <c r="D19" s="39"/>
      <c r="E19" s="8">
        <f t="shared" si="6"/>
        <v>150</v>
      </c>
      <c r="F19" s="83" t="str">
        <f t="shared" ca="1" si="4"/>
        <v>800m</v>
      </c>
      <c r="G19" s="66"/>
      <c r="H19" s="66"/>
      <c r="I19" s="84">
        <f t="shared" ca="1" si="5"/>
        <v>7</v>
      </c>
      <c r="J19" s="84">
        <f t="shared" ca="1" si="5"/>
        <v>0</v>
      </c>
      <c r="K19" s="84">
        <f t="shared" ca="1" si="5"/>
        <v>12</v>
      </c>
      <c r="L19" s="84">
        <f t="shared" ca="1" si="5"/>
        <v>4</v>
      </c>
      <c r="M19" s="84">
        <f t="shared" ca="1" si="5"/>
        <v>10</v>
      </c>
      <c r="N19" s="84">
        <f t="shared" ca="1" si="5"/>
        <v>14</v>
      </c>
      <c r="O19" s="84">
        <f t="shared" ca="1" si="5"/>
        <v>16</v>
      </c>
      <c r="P19" s="84">
        <f t="shared" ca="1" si="5"/>
        <v>0</v>
      </c>
      <c r="Q19" s="10"/>
      <c r="R19" s="10"/>
      <c r="S19" s="10"/>
      <c r="U19" s="8"/>
      <c r="V19" s="10"/>
    </row>
    <row r="20" spans="2:31" ht="13.5" hidden="1" customHeight="1" x14ac:dyDescent="0.2">
      <c r="B20" s="9"/>
      <c r="D20" s="39"/>
      <c r="E20" s="8">
        <f t="shared" si="6"/>
        <v>174</v>
      </c>
      <c r="F20" s="83" t="str">
        <f t="shared" ca="1" si="4"/>
        <v>1500m</v>
      </c>
      <c r="G20" s="66"/>
      <c r="H20" s="66"/>
      <c r="I20" s="84">
        <f t="shared" ca="1" si="5"/>
        <v>6</v>
      </c>
      <c r="J20" s="84">
        <f t="shared" ca="1" si="5"/>
        <v>0</v>
      </c>
      <c r="K20" s="84">
        <f t="shared" ca="1" si="5"/>
        <v>11</v>
      </c>
      <c r="L20" s="84">
        <f t="shared" ca="1" si="5"/>
        <v>4</v>
      </c>
      <c r="M20" s="84">
        <f t="shared" ca="1" si="5"/>
        <v>14</v>
      </c>
      <c r="N20" s="84">
        <f t="shared" ca="1" si="5"/>
        <v>13</v>
      </c>
      <c r="O20" s="84">
        <f t="shared" ca="1" si="5"/>
        <v>15</v>
      </c>
      <c r="P20" s="84">
        <f t="shared" ca="1" si="5"/>
        <v>0</v>
      </c>
      <c r="Q20" s="10"/>
      <c r="R20" s="10"/>
      <c r="S20" s="10"/>
      <c r="U20" s="8"/>
      <c r="V20" s="10"/>
    </row>
    <row r="21" spans="2:31" ht="13.5" hidden="1" customHeight="1" x14ac:dyDescent="0.2">
      <c r="B21" s="9"/>
      <c r="D21" s="39"/>
      <c r="E21" s="8">
        <f t="shared" si="6"/>
        <v>198</v>
      </c>
      <c r="F21" s="83" t="str">
        <f t="shared" ca="1" si="4"/>
        <v>3000m</v>
      </c>
      <c r="G21" s="85"/>
      <c r="H21" s="85"/>
      <c r="I21" s="84">
        <f t="shared" ca="1" si="5"/>
        <v>0</v>
      </c>
      <c r="J21" s="84">
        <f t="shared" ca="1" si="5"/>
        <v>0</v>
      </c>
      <c r="K21" s="84">
        <f t="shared" ca="1" si="5"/>
        <v>5</v>
      </c>
      <c r="L21" s="84">
        <f t="shared" ca="1" si="5"/>
        <v>6</v>
      </c>
      <c r="M21" s="84">
        <f t="shared" ca="1" si="5"/>
        <v>18</v>
      </c>
      <c r="N21" s="84">
        <f t="shared" ca="1" si="5"/>
        <v>7</v>
      </c>
      <c r="O21" s="84">
        <f t="shared" ca="1" si="5"/>
        <v>14</v>
      </c>
      <c r="P21" s="84">
        <f t="shared" ca="1" si="5"/>
        <v>0</v>
      </c>
      <c r="Q21" s="10"/>
      <c r="R21" s="10"/>
      <c r="S21" s="10"/>
      <c r="U21" s="8"/>
      <c r="V21" s="10"/>
    </row>
    <row r="22" spans="2:31" ht="13.5" hidden="1" customHeight="1" x14ac:dyDescent="0.2">
      <c r="B22" s="9"/>
      <c r="D22" s="39"/>
      <c r="E22" s="8"/>
      <c r="F22" s="65"/>
      <c r="G22" s="65"/>
      <c r="H22" s="65"/>
      <c r="I22" s="15">
        <f t="shared" ref="I22:P22" ca="1" si="7">SUM(I14:I21)</f>
        <v>46</v>
      </c>
      <c r="J22" s="15">
        <f t="shared" ca="1" si="7"/>
        <v>27</v>
      </c>
      <c r="K22" s="15">
        <f t="shared" ca="1" si="7"/>
        <v>65</v>
      </c>
      <c r="L22" s="15">
        <f t="shared" ca="1" si="7"/>
        <v>49</v>
      </c>
      <c r="M22" s="15">
        <f t="shared" ca="1" si="7"/>
        <v>81</v>
      </c>
      <c r="N22" s="15">
        <f t="shared" ca="1" si="7"/>
        <v>82</v>
      </c>
      <c r="O22" s="15">
        <f t="shared" ca="1" si="7"/>
        <v>116</v>
      </c>
      <c r="P22" s="15">
        <f t="shared" ca="1" si="7"/>
        <v>0</v>
      </c>
      <c r="Q22" s="10"/>
      <c r="R22" s="10"/>
      <c r="S22" s="10"/>
      <c r="U22" s="8"/>
      <c r="V22" s="10"/>
    </row>
    <row r="23" spans="2:31" ht="13.5" hidden="1" customHeight="1" x14ac:dyDescent="0.2">
      <c r="B23" s="9"/>
      <c r="D23" s="39"/>
      <c r="E23" s="8"/>
      <c r="F23" s="65"/>
      <c r="G23" s="65"/>
      <c r="H23" s="65"/>
      <c r="I23" s="65" t="s">
        <v>86</v>
      </c>
      <c r="J23" s="2" t="s">
        <v>87</v>
      </c>
      <c r="K23" s="2" t="s">
        <v>88</v>
      </c>
      <c r="L23" s="2" t="s">
        <v>89</v>
      </c>
      <c r="M23" s="2" t="s">
        <v>90</v>
      </c>
      <c r="N23" s="65" t="s">
        <v>91</v>
      </c>
      <c r="O23" s="65" t="s">
        <v>92</v>
      </c>
      <c r="P23" s="65" t="s">
        <v>93</v>
      </c>
      <c r="Q23" s="10"/>
      <c r="R23" s="10"/>
      <c r="S23" s="10"/>
      <c r="U23" s="8"/>
      <c r="V23" s="10"/>
    </row>
    <row r="24" spans="2:31" ht="13.5" hidden="1" customHeight="1" x14ac:dyDescent="0.2">
      <c r="B24" s="9"/>
      <c r="F24" s="422" t="s">
        <v>79</v>
      </c>
      <c r="G24" s="422"/>
      <c r="H24" s="422"/>
      <c r="I24" s="69">
        <f>Admin!B12</f>
        <v>1</v>
      </c>
      <c r="J24" s="69">
        <f>Admin!B13</f>
        <v>2</v>
      </c>
      <c r="K24" s="69">
        <f>Admin!B14</f>
        <v>3</v>
      </c>
      <c r="L24" s="69">
        <f>Admin!B15</f>
        <v>4</v>
      </c>
      <c r="M24" s="69">
        <f>Admin!B16</f>
        <v>5</v>
      </c>
      <c r="N24" s="69">
        <f>Admin!B17</f>
        <v>6</v>
      </c>
      <c r="O24" s="69">
        <f>Admin!B18</f>
        <v>7</v>
      </c>
      <c r="P24" s="69" t="str">
        <f>Admin!B19</f>
        <v>.NULL.</v>
      </c>
      <c r="Q24" s="69">
        <f>Admin!C12</f>
        <v>11</v>
      </c>
      <c r="R24" s="69">
        <f>Admin!C13</f>
        <v>22</v>
      </c>
      <c r="S24" s="69">
        <f>Admin!C14</f>
        <v>33</v>
      </c>
      <c r="T24" s="69">
        <f>Admin!C15</f>
        <v>44</v>
      </c>
      <c r="U24" s="69">
        <f>Admin!C16</f>
        <v>55</v>
      </c>
      <c r="V24" s="69">
        <f>Admin!C17</f>
        <v>66</v>
      </c>
      <c r="W24" s="69">
        <f>Admin!C18</f>
        <v>77</v>
      </c>
      <c r="X24" s="69" t="str">
        <f>Admin!C19</f>
        <v>.NULL.</v>
      </c>
    </row>
    <row r="25" spans="2:31" ht="13.5" hidden="1" customHeight="1" x14ac:dyDescent="0.2">
      <c r="B25" s="9"/>
      <c r="F25" s="422" t="s">
        <v>80</v>
      </c>
      <c r="G25" s="422"/>
      <c r="H25" s="422"/>
      <c r="I25" s="2">
        <v>1</v>
      </c>
      <c r="J25" s="2">
        <v>2</v>
      </c>
      <c r="K25" s="2">
        <v>3</v>
      </c>
      <c r="L25" s="2">
        <v>4</v>
      </c>
      <c r="M25" s="2">
        <v>5</v>
      </c>
      <c r="N25" s="2">
        <v>6</v>
      </c>
      <c r="O25" s="2">
        <v>7</v>
      </c>
      <c r="P25" s="2">
        <v>8</v>
      </c>
      <c r="Q25" s="2">
        <f t="shared" ref="Q25:X25" si="8">I24</f>
        <v>1</v>
      </c>
      <c r="R25" s="2">
        <f t="shared" si="8"/>
        <v>2</v>
      </c>
      <c r="S25" s="2">
        <f t="shared" si="8"/>
        <v>3</v>
      </c>
      <c r="T25" s="2">
        <f t="shared" si="8"/>
        <v>4</v>
      </c>
      <c r="U25" s="2">
        <f t="shared" si="8"/>
        <v>5</v>
      </c>
      <c r="V25" s="2">
        <f t="shared" si="8"/>
        <v>6</v>
      </c>
      <c r="W25" s="2">
        <f t="shared" si="8"/>
        <v>7</v>
      </c>
      <c r="X25" s="2" t="str">
        <f t="shared" si="8"/>
        <v>.NULL.</v>
      </c>
    </row>
    <row r="26" spans="2:31" ht="13.5" hidden="1" customHeight="1" x14ac:dyDescent="0.2">
      <c r="B26" s="9"/>
      <c r="D26" s="39"/>
      <c r="E26" s="8"/>
      <c r="F26" s="10"/>
      <c r="G26" s="26"/>
      <c r="H26" s="26"/>
      <c r="I26" s="82">
        <f t="shared" ref="I26:P26" ca="1" si="9">SUM(I4:I11)</f>
        <v>46</v>
      </c>
      <c r="J26" s="82">
        <f t="shared" ca="1" si="9"/>
        <v>27</v>
      </c>
      <c r="K26" s="82">
        <f t="shared" ca="1" si="9"/>
        <v>65</v>
      </c>
      <c r="L26" s="82">
        <f t="shared" ca="1" si="9"/>
        <v>49</v>
      </c>
      <c r="M26" s="82">
        <f t="shared" ca="1" si="9"/>
        <v>81</v>
      </c>
      <c r="N26" s="82">
        <f t="shared" ca="1" si="9"/>
        <v>82</v>
      </c>
      <c r="O26" s="82">
        <f t="shared" ca="1" si="9"/>
        <v>116</v>
      </c>
      <c r="P26" s="82">
        <f t="shared" ca="1" si="9"/>
        <v>0</v>
      </c>
      <c r="Q26" s="10"/>
      <c r="R26" s="10"/>
      <c r="S26" s="10"/>
      <c r="U26" s="8"/>
      <c r="V26" s="10"/>
    </row>
    <row r="27" spans="2:31" ht="13.5" customHeight="1" x14ac:dyDescent="0.2">
      <c r="E27" s="8"/>
      <c r="F27" s="26"/>
      <c r="G27" s="26"/>
      <c r="H27" s="26"/>
      <c r="I27" s="8"/>
      <c r="J27" s="10"/>
      <c r="K27" s="10"/>
      <c r="L27" s="10"/>
      <c r="M27" s="10"/>
      <c r="N27" s="10"/>
      <c r="O27" s="10"/>
      <c r="P27" s="10"/>
      <c r="Q27" s="10"/>
      <c r="R27" s="10"/>
      <c r="S27" s="10"/>
      <c r="U27" s="8"/>
      <c r="V27" s="10"/>
    </row>
    <row r="28" spans="2:31" s="2" customFormat="1" ht="13.5" customHeight="1" x14ac:dyDescent="0.2">
      <c r="B28" s="32" t="str">
        <f ca="1">S30 &amp; " " &amp; S32 &amp; " string  (" &amp; S$3 &amp;")"</f>
        <v>100m A string  (Women)</v>
      </c>
      <c r="D28" s="87" t="s">
        <v>94</v>
      </c>
      <c r="E28" s="390"/>
      <c r="F28" s="29" t="s">
        <v>72</v>
      </c>
      <c r="H28" s="47"/>
      <c r="I28" s="29"/>
    </row>
    <row r="29" spans="2:31" ht="13.5" customHeight="1" x14ac:dyDescent="0.2">
      <c r="B29" s="315" t="s">
        <v>26</v>
      </c>
      <c r="C29" s="70" t="s">
        <v>23</v>
      </c>
      <c r="D29" s="70" t="s">
        <v>70</v>
      </c>
      <c r="E29" s="316" t="s">
        <v>24</v>
      </c>
      <c r="F29" s="317" t="s">
        <v>27</v>
      </c>
      <c r="G29" s="48"/>
      <c r="H29" s="48"/>
      <c r="I29" s="70" t="str">
        <f t="shared" ref="I29:P29" si="10">I$3</f>
        <v>Bromsgrove &amp; Redditch AC</v>
      </c>
      <c r="J29" s="70" t="str">
        <f t="shared" si="10"/>
        <v>Burton AC</v>
      </c>
      <c r="K29" s="70" t="str">
        <f t="shared" si="10"/>
        <v>Kidderminster &amp; Stourport AC</v>
      </c>
      <c r="L29" s="70" t="str">
        <f t="shared" si="10"/>
        <v>Newport Harriers</v>
      </c>
      <c r="M29" s="70" t="str">
        <f t="shared" si="10"/>
        <v>Royal Sutton Coldfield</v>
      </c>
      <c r="N29" s="70" t="str">
        <f t="shared" si="10"/>
        <v>Solihull &amp; Small Heath AC</v>
      </c>
      <c r="O29" s="70" t="str">
        <f t="shared" si="10"/>
        <v>Stratford on Avon AC</v>
      </c>
      <c r="P29" s="383" t="str">
        <f t="shared" si="10"/>
        <v>Team8</v>
      </c>
      <c r="S29" s="40">
        <v>6</v>
      </c>
      <c r="T29" s="41"/>
      <c r="U29" s="42" t="s">
        <v>81</v>
      </c>
      <c r="V29" s="41"/>
      <c r="W29" s="42"/>
      <c r="X29" s="42" t="s">
        <v>82</v>
      </c>
      <c r="Y29" s="41" t="s">
        <v>83</v>
      </c>
      <c r="Z29" s="1" t="s">
        <v>84</v>
      </c>
    </row>
    <row r="30" spans="2:31" ht="13.5" customHeight="1" x14ac:dyDescent="0.2">
      <c r="B30" s="222">
        <v>1</v>
      </c>
      <c r="C30" s="223" t="str">
        <f t="shared" ref="C30:C37" ca="1" si="11">IF(ISNA(V30),"",V30)</f>
        <v>Rachel Padbury</v>
      </c>
      <c r="D30" s="223" t="str">
        <f t="shared" ref="D30:D37" si="12">IF(ISNA(Y30),"",Y30)</f>
        <v>Solihull &amp; Small Heath AC</v>
      </c>
      <c r="E30" s="224">
        <v>6</v>
      </c>
      <c r="F30" s="225" t="s">
        <v>2074</v>
      </c>
      <c r="G30" s="49"/>
      <c r="H30" s="49"/>
      <c r="I30" s="55" t="str">
        <f t="shared" ref="I30:P37" si="13">IF($Z30=I$3,$T30,"")</f>
        <v/>
      </c>
      <c r="J30" s="56" t="str">
        <f t="shared" si="13"/>
        <v/>
      </c>
      <c r="K30" s="56" t="str">
        <f t="shared" si="13"/>
        <v/>
      </c>
      <c r="L30" s="56" t="str">
        <f t="shared" si="13"/>
        <v/>
      </c>
      <c r="M30" s="56" t="str">
        <f t="shared" si="13"/>
        <v/>
      </c>
      <c r="N30" s="56">
        <f t="shared" ca="1" si="13"/>
        <v>10</v>
      </c>
      <c r="O30" s="57" t="str">
        <f t="shared" si="13"/>
        <v/>
      </c>
      <c r="P30" s="144" t="str">
        <f t="shared" si="13"/>
        <v/>
      </c>
      <c r="Q30" s="2"/>
      <c r="R30" s="2"/>
      <c r="S30" s="42" t="str">
        <f ca="1">VLOOKUP(S29,INDIRECT($S$5),2,FALSE)</f>
        <v>100m</v>
      </c>
      <c r="T30" s="42">
        <f t="shared" ref="T30:T37" ca="1" si="14">IF(X30&gt;1,"Error",U30)</f>
        <v>10</v>
      </c>
      <c r="U30" s="42">
        <f t="shared" ref="U30:U37" ca="1" si="15">IF(AND(E30&lt;&gt;"",LEFT(F30,1)="d"),0,INDIRECT(AB30))</f>
        <v>10</v>
      </c>
      <c r="V30" s="41" t="str">
        <f t="shared" ref="V30:V37" ca="1" si="16">HLOOKUP(E30,INDIRECT($S$4),INDIRECT(AD30),FALSE)</f>
        <v>Rachel Padbury</v>
      </c>
      <c r="W30" s="42" t="str">
        <f t="shared" ref="W30:W37" si="17">CONCATENATE("=",AA30)</f>
        <v>=6</v>
      </c>
      <c r="X30" s="42">
        <f t="shared" ref="X30:X37" ca="1" si="18">COUNTIF(INDIRECT(AE30),W30)</f>
        <v>1</v>
      </c>
      <c r="Y30" s="35" t="str">
        <f t="shared" ref="Y30:Y37" si="19">VLOOKUP(E30,TeamID,2,FALSE)</f>
        <v>Solihull &amp; Small Heath AC</v>
      </c>
      <c r="Z30" s="1" t="str">
        <f t="shared" ref="Z30:Z37" si="20">IF(ISNA(Y30),"",Y30)</f>
        <v>Solihull &amp; Small Heath AC</v>
      </c>
      <c r="AA30" s="1">
        <f t="shared" ref="AA30:AA37" si="21">HLOOKUP(E30,$I$24:$X$25, 2, FALSE)</f>
        <v>6</v>
      </c>
      <c r="AB30" s="1" t="str">
        <f>IF(S32="A","Admin!B24","Admin!C24")</f>
        <v>Admin!B24</v>
      </c>
      <c r="AC30" s="79">
        <v>1</v>
      </c>
      <c r="AD30" s="2" t="str">
        <f t="shared" ref="AD30:AD37" si="22">"S" &amp; ROW(AB30)+AC30</f>
        <v>S31</v>
      </c>
      <c r="AE30" s="2" t="str">
        <f t="shared" ref="AE30:AE37" si="23">"AA$"&amp;ROW(AD30)+AC30-1&amp;":AA$"&amp;ROW(AD30)+AC30+6</f>
        <v>AA$30:AA$37</v>
      </c>
    </row>
    <row r="31" spans="2:31" ht="13.5" customHeight="1" x14ac:dyDescent="0.2">
      <c r="B31" s="34">
        <v>2</v>
      </c>
      <c r="C31" s="67" t="str">
        <f t="shared" ca="1" si="11"/>
        <v>Ashleigh Beaven</v>
      </c>
      <c r="D31" s="67" t="str">
        <f t="shared" si="12"/>
        <v>Bromsgrove &amp; Redditch AC</v>
      </c>
      <c r="E31" s="36">
        <v>1</v>
      </c>
      <c r="F31" s="53" t="s">
        <v>2075</v>
      </c>
      <c r="G31" s="49"/>
      <c r="H31" s="49"/>
      <c r="I31" s="58">
        <f t="shared" ca="1" si="13"/>
        <v>8</v>
      </c>
      <c r="J31" s="59" t="str">
        <f t="shared" si="13"/>
        <v/>
      </c>
      <c r="K31" s="59" t="str">
        <f t="shared" si="13"/>
        <v/>
      </c>
      <c r="L31" s="59" t="str">
        <f t="shared" si="13"/>
        <v/>
      </c>
      <c r="M31" s="59" t="str">
        <f t="shared" si="13"/>
        <v/>
      </c>
      <c r="N31" s="59" t="str">
        <f t="shared" si="13"/>
        <v/>
      </c>
      <c r="O31" s="60" t="str">
        <f t="shared" si="13"/>
        <v/>
      </c>
      <c r="P31" s="149" t="str">
        <f t="shared" si="13"/>
        <v/>
      </c>
      <c r="Q31" s="2"/>
      <c r="R31" s="2"/>
      <c r="S31" s="42">
        <f>S29-$S$7</f>
        <v>5</v>
      </c>
      <c r="T31" s="42">
        <f t="shared" ca="1" si="14"/>
        <v>8</v>
      </c>
      <c r="U31" s="42">
        <f t="shared" ca="1" si="15"/>
        <v>8</v>
      </c>
      <c r="V31" s="41" t="str">
        <f t="shared" ca="1" si="16"/>
        <v>Ashleigh Beaven</v>
      </c>
      <c r="W31" s="42" t="str">
        <f t="shared" si="17"/>
        <v>=1</v>
      </c>
      <c r="X31" s="42">
        <f t="shared" ca="1" si="18"/>
        <v>1</v>
      </c>
      <c r="Y31" s="35" t="str">
        <f t="shared" si="19"/>
        <v>Bromsgrove &amp; Redditch AC</v>
      </c>
      <c r="Z31" s="1" t="str">
        <f t="shared" si="20"/>
        <v>Bromsgrove &amp; Redditch AC</v>
      </c>
      <c r="AA31" s="1">
        <f t="shared" si="21"/>
        <v>1</v>
      </c>
      <c r="AB31" s="1" t="str">
        <f>IF(S32="A","Admin!B25","Admin!C25")</f>
        <v>Admin!B25</v>
      </c>
      <c r="AC31" s="79">
        <f t="shared" ref="AC31:AC37" si="24">AC30-1</f>
        <v>0</v>
      </c>
      <c r="AD31" s="2" t="str">
        <f t="shared" si="22"/>
        <v>S31</v>
      </c>
      <c r="AE31" s="2" t="str">
        <f t="shared" si="23"/>
        <v>AA$30:AA$37</v>
      </c>
    </row>
    <row r="32" spans="2:31" ht="13.5" customHeight="1" x14ac:dyDescent="0.2">
      <c r="B32" s="34">
        <v>3</v>
      </c>
      <c r="C32" s="67" t="str">
        <f t="shared" ca="1" si="11"/>
        <v>Jess Sheppard</v>
      </c>
      <c r="D32" s="67" t="str">
        <f t="shared" si="12"/>
        <v>Stratford on Avon AC</v>
      </c>
      <c r="E32" s="36">
        <v>7</v>
      </c>
      <c r="F32" s="53" t="s">
        <v>2075</v>
      </c>
      <c r="G32" s="49"/>
      <c r="H32" s="49"/>
      <c r="I32" s="58" t="str">
        <f t="shared" si="13"/>
        <v/>
      </c>
      <c r="J32" s="59" t="str">
        <f t="shared" si="13"/>
        <v/>
      </c>
      <c r="K32" s="59" t="str">
        <f t="shared" si="13"/>
        <v/>
      </c>
      <c r="L32" s="59" t="str">
        <f t="shared" si="13"/>
        <v/>
      </c>
      <c r="M32" s="59" t="str">
        <f t="shared" si="13"/>
        <v/>
      </c>
      <c r="N32" s="59" t="str">
        <f t="shared" si="13"/>
        <v/>
      </c>
      <c r="O32" s="60">
        <f t="shared" ca="1" si="13"/>
        <v>7</v>
      </c>
      <c r="P32" s="149" t="str">
        <f t="shared" si="13"/>
        <v/>
      </c>
      <c r="Q32" s="2"/>
      <c r="R32" s="2"/>
      <c r="S32" s="81" t="s">
        <v>44</v>
      </c>
      <c r="T32" s="42">
        <f t="shared" ca="1" si="14"/>
        <v>7</v>
      </c>
      <c r="U32" s="42">
        <f t="shared" ca="1" si="15"/>
        <v>7</v>
      </c>
      <c r="V32" s="41" t="str">
        <f t="shared" ca="1" si="16"/>
        <v>Jess Sheppard</v>
      </c>
      <c r="W32" s="42" t="str">
        <f t="shared" si="17"/>
        <v>=7</v>
      </c>
      <c r="X32" s="42">
        <f t="shared" ca="1" si="18"/>
        <v>1</v>
      </c>
      <c r="Y32" s="35" t="str">
        <f t="shared" si="19"/>
        <v>Stratford on Avon AC</v>
      </c>
      <c r="Z32" s="1" t="str">
        <f t="shared" si="20"/>
        <v>Stratford on Avon AC</v>
      </c>
      <c r="AA32" s="1">
        <f t="shared" si="21"/>
        <v>7</v>
      </c>
      <c r="AB32" s="1" t="str">
        <f>IF(S32="A","Admin!B26","Admin!C26")</f>
        <v>Admin!B26</v>
      </c>
      <c r="AC32" s="79">
        <f t="shared" si="24"/>
        <v>-1</v>
      </c>
      <c r="AD32" s="2" t="str">
        <f t="shared" si="22"/>
        <v>S31</v>
      </c>
      <c r="AE32" s="2" t="str">
        <f t="shared" si="23"/>
        <v>AA$30:AA$37</v>
      </c>
    </row>
    <row r="33" spans="2:31" ht="13.5" customHeight="1" x14ac:dyDescent="0.2">
      <c r="B33" s="34">
        <v>4</v>
      </c>
      <c r="C33" s="67" t="str">
        <f t="shared" ca="1" si="11"/>
        <v>Megan Selway</v>
      </c>
      <c r="D33" s="67" t="str">
        <f t="shared" si="12"/>
        <v>Newport Harriers</v>
      </c>
      <c r="E33" s="36">
        <v>4</v>
      </c>
      <c r="F33" s="53" t="s">
        <v>2076</v>
      </c>
      <c r="G33" s="49"/>
      <c r="H33" s="49"/>
      <c r="I33" s="58" t="str">
        <f t="shared" si="13"/>
        <v/>
      </c>
      <c r="J33" s="59" t="str">
        <f t="shared" si="13"/>
        <v/>
      </c>
      <c r="K33" s="59" t="str">
        <f t="shared" si="13"/>
        <v/>
      </c>
      <c r="L33" s="59">
        <f t="shared" ca="1" si="13"/>
        <v>6</v>
      </c>
      <c r="M33" s="59" t="str">
        <f t="shared" si="13"/>
        <v/>
      </c>
      <c r="N33" s="59" t="str">
        <f t="shared" si="13"/>
        <v/>
      </c>
      <c r="O33" s="60" t="str">
        <f t="shared" si="13"/>
        <v/>
      </c>
      <c r="P33" s="149" t="str">
        <f t="shared" si="13"/>
        <v/>
      </c>
      <c r="Q33" s="2"/>
      <c r="R33" s="2"/>
      <c r="S33" s="80" t="s">
        <v>85</v>
      </c>
      <c r="T33" s="42">
        <f t="shared" ca="1" si="14"/>
        <v>6</v>
      </c>
      <c r="U33" s="42">
        <f t="shared" ca="1" si="15"/>
        <v>6</v>
      </c>
      <c r="V33" s="41" t="str">
        <f t="shared" ca="1" si="16"/>
        <v>Megan Selway</v>
      </c>
      <c r="W33" s="42" t="str">
        <f t="shared" si="17"/>
        <v>=4</v>
      </c>
      <c r="X33" s="42">
        <f t="shared" ca="1" si="18"/>
        <v>1</v>
      </c>
      <c r="Y33" s="35" t="str">
        <f t="shared" si="19"/>
        <v>Newport Harriers</v>
      </c>
      <c r="Z33" s="1" t="str">
        <f t="shared" si="20"/>
        <v>Newport Harriers</v>
      </c>
      <c r="AA33" s="1">
        <f t="shared" si="21"/>
        <v>4</v>
      </c>
      <c r="AB33" s="1" t="str">
        <f>IF(S32="A","Admin!B27","Admin!C27")</f>
        <v>Admin!B27</v>
      </c>
      <c r="AC33" s="79">
        <f t="shared" si="24"/>
        <v>-2</v>
      </c>
      <c r="AD33" s="2" t="str">
        <f t="shared" si="22"/>
        <v>S31</v>
      </c>
      <c r="AE33" s="2" t="str">
        <f t="shared" si="23"/>
        <v>AA$30:AA$37</v>
      </c>
    </row>
    <row r="34" spans="2:31" ht="13.5" customHeight="1" x14ac:dyDescent="0.2">
      <c r="B34" s="34">
        <v>5</v>
      </c>
      <c r="C34" s="67" t="str">
        <f t="shared" ca="1" si="11"/>
        <v>Fran Sharpe</v>
      </c>
      <c r="D34" s="67" t="str">
        <f t="shared" si="12"/>
        <v>Burton AC</v>
      </c>
      <c r="E34" s="36">
        <v>2</v>
      </c>
      <c r="F34" s="53" t="s">
        <v>2077</v>
      </c>
      <c r="G34" s="49"/>
      <c r="H34" s="49"/>
      <c r="I34" s="58" t="str">
        <f t="shared" si="13"/>
        <v/>
      </c>
      <c r="J34" s="59">
        <f t="shared" ca="1" si="13"/>
        <v>5</v>
      </c>
      <c r="K34" s="59" t="str">
        <f t="shared" si="13"/>
        <v/>
      </c>
      <c r="L34" s="59" t="str">
        <f t="shared" si="13"/>
        <v/>
      </c>
      <c r="M34" s="59" t="str">
        <f t="shared" si="13"/>
        <v/>
      </c>
      <c r="N34" s="59" t="str">
        <f t="shared" si="13"/>
        <v/>
      </c>
      <c r="O34" s="60" t="str">
        <f t="shared" si="13"/>
        <v/>
      </c>
      <c r="P34" s="149" t="str">
        <f t="shared" si="13"/>
        <v/>
      </c>
      <c r="Q34" s="2"/>
      <c r="R34" s="2"/>
      <c r="S34" s="42"/>
      <c r="T34" s="42">
        <f t="shared" ca="1" si="14"/>
        <v>5</v>
      </c>
      <c r="U34" s="42">
        <f t="shared" ca="1" si="15"/>
        <v>5</v>
      </c>
      <c r="V34" s="41" t="str">
        <f t="shared" ca="1" si="16"/>
        <v>Fran Sharpe</v>
      </c>
      <c r="W34" s="42" t="str">
        <f t="shared" si="17"/>
        <v>=2</v>
      </c>
      <c r="X34" s="42">
        <f t="shared" ca="1" si="18"/>
        <v>1</v>
      </c>
      <c r="Y34" s="35" t="str">
        <f t="shared" si="19"/>
        <v>Burton AC</v>
      </c>
      <c r="Z34" s="1" t="str">
        <f t="shared" si="20"/>
        <v>Burton AC</v>
      </c>
      <c r="AA34" s="1">
        <f t="shared" si="21"/>
        <v>2</v>
      </c>
      <c r="AB34" s="1" t="str">
        <f>IF(S32="A","Admin!B28","Admin!C28")</f>
        <v>Admin!B28</v>
      </c>
      <c r="AC34" s="79">
        <f t="shared" si="24"/>
        <v>-3</v>
      </c>
      <c r="AD34" s="2" t="str">
        <f t="shared" si="22"/>
        <v>S31</v>
      </c>
      <c r="AE34" s="2" t="str">
        <f t="shared" si="23"/>
        <v>AA$30:AA$37</v>
      </c>
    </row>
    <row r="35" spans="2:31" ht="13.5" customHeight="1" x14ac:dyDescent="0.2">
      <c r="B35" s="34">
        <v>6</v>
      </c>
      <c r="C35" s="67" t="str">
        <f t="shared" ca="1" si="11"/>
        <v>Yasmin Berrow</v>
      </c>
      <c r="D35" s="67" t="str">
        <f t="shared" si="12"/>
        <v>Kidderminster &amp; Stourport AC</v>
      </c>
      <c r="E35" s="36">
        <v>3</v>
      </c>
      <c r="F35" s="53" t="s">
        <v>2078</v>
      </c>
      <c r="G35" s="49"/>
      <c r="H35" s="49"/>
      <c r="I35" s="58" t="str">
        <f t="shared" si="13"/>
        <v/>
      </c>
      <c r="J35" s="59" t="str">
        <f t="shared" si="13"/>
        <v/>
      </c>
      <c r="K35" s="59">
        <f t="shared" ca="1" si="13"/>
        <v>4</v>
      </c>
      <c r="L35" s="59" t="str">
        <f t="shared" si="13"/>
        <v/>
      </c>
      <c r="M35" s="59" t="str">
        <f t="shared" si="13"/>
        <v/>
      </c>
      <c r="N35" s="59" t="str">
        <f t="shared" si="13"/>
        <v/>
      </c>
      <c r="O35" s="60" t="str">
        <f t="shared" si="13"/>
        <v/>
      </c>
      <c r="P35" s="149" t="str">
        <f t="shared" si="13"/>
        <v/>
      </c>
      <c r="Q35" s="2"/>
      <c r="R35" s="2"/>
      <c r="S35" s="42"/>
      <c r="T35" s="42">
        <f t="shared" ca="1" si="14"/>
        <v>4</v>
      </c>
      <c r="U35" s="42">
        <f t="shared" ca="1" si="15"/>
        <v>4</v>
      </c>
      <c r="V35" s="41" t="str">
        <f t="shared" ca="1" si="16"/>
        <v>Yasmin Berrow</v>
      </c>
      <c r="W35" s="42" t="str">
        <f t="shared" si="17"/>
        <v>=3</v>
      </c>
      <c r="X35" s="42">
        <f t="shared" ca="1" si="18"/>
        <v>1</v>
      </c>
      <c r="Y35" s="35" t="str">
        <f t="shared" si="19"/>
        <v>Kidderminster &amp; Stourport AC</v>
      </c>
      <c r="Z35" s="1" t="str">
        <f t="shared" si="20"/>
        <v>Kidderminster &amp; Stourport AC</v>
      </c>
      <c r="AA35" s="1">
        <f t="shared" si="21"/>
        <v>3</v>
      </c>
      <c r="AB35" s="1" t="str">
        <f>IF(S32="A","Admin!B29","Admin!C29")</f>
        <v>Admin!B29</v>
      </c>
      <c r="AC35" s="79">
        <f t="shared" si="24"/>
        <v>-4</v>
      </c>
      <c r="AD35" s="2" t="str">
        <f t="shared" si="22"/>
        <v>S31</v>
      </c>
      <c r="AE35" s="2" t="str">
        <f t="shared" si="23"/>
        <v>AA$30:AA$37</v>
      </c>
    </row>
    <row r="36" spans="2:31" ht="13.5" customHeight="1" x14ac:dyDescent="0.2">
      <c r="B36" s="37">
        <v>7</v>
      </c>
      <c r="C36" s="68" t="str">
        <f t="shared" ca="1" si="11"/>
        <v>Megan Evans</v>
      </c>
      <c r="D36" s="68" t="str">
        <f t="shared" si="12"/>
        <v>Royal Sutton Coldfield</v>
      </c>
      <c r="E36" s="38">
        <v>5</v>
      </c>
      <c r="F36" s="54" t="s">
        <v>2079</v>
      </c>
      <c r="G36" s="49"/>
      <c r="H36" s="49"/>
      <c r="I36" s="61" t="str">
        <f t="shared" si="13"/>
        <v/>
      </c>
      <c r="J36" s="62" t="str">
        <f t="shared" si="13"/>
        <v/>
      </c>
      <c r="K36" s="62" t="str">
        <f t="shared" si="13"/>
        <v/>
      </c>
      <c r="L36" s="62" t="str">
        <f t="shared" si="13"/>
        <v/>
      </c>
      <c r="M36" s="62">
        <f t="shared" ca="1" si="13"/>
        <v>3</v>
      </c>
      <c r="N36" s="62" t="str">
        <f t="shared" si="13"/>
        <v/>
      </c>
      <c r="O36" s="63" t="str">
        <f t="shared" si="13"/>
        <v/>
      </c>
      <c r="P36" s="149" t="str">
        <f t="shared" si="13"/>
        <v/>
      </c>
      <c r="Q36" s="2"/>
      <c r="R36" s="2"/>
      <c r="S36" s="42"/>
      <c r="T36" s="42">
        <f t="shared" ca="1" si="14"/>
        <v>3</v>
      </c>
      <c r="U36" s="42">
        <f t="shared" ca="1" si="15"/>
        <v>3</v>
      </c>
      <c r="V36" s="41" t="str">
        <f t="shared" ca="1" si="16"/>
        <v>Megan Evans</v>
      </c>
      <c r="W36" s="42" t="str">
        <f t="shared" si="17"/>
        <v>=5</v>
      </c>
      <c r="X36" s="42">
        <f t="shared" ca="1" si="18"/>
        <v>1</v>
      </c>
      <c r="Y36" s="35" t="str">
        <f t="shared" si="19"/>
        <v>Royal Sutton Coldfield</v>
      </c>
      <c r="Z36" s="1" t="str">
        <f t="shared" si="20"/>
        <v>Royal Sutton Coldfield</v>
      </c>
      <c r="AA36" s="1">
        <f t="shared" si="21"/>
        <v>5</v>
      </c>
      <c r="AB36" s="1" t="str">
        <f>IF(S32="A","Admin!B30","Admin!C30")</f>
        <v>Admin!B30</v>
      </c>
      <c r="AC36" s="79">
        <f t="shared" si="24"/>
        <v>-5</v>
      </c>
      <c r="AD36" s="2" t="str">
        <f t="shared" si="22"/>
        <v>S31</v>
      </c>
      <c r="AE36" s="2" t="str">
        <f t="shared" si="23"/>
        <v>AA$30:AA$37</v>
      </c>
    </row>
    <row r="37" spans="2:31" ht="13.5" hidden="1" customHeight="1" x14ac:dyDescent="0.2">
      <c r="B37" s="378">
        <v>8</v>
      </c>
      <c r="C37" s="379" t="str">
        <f t="shared" ca="1" si="11"/>
        <v/>
      </c>
      <c r="D37" s="379" t="str">
        <f t="shared" si="12"/>
        <v/>
      </c>
      <c r="E37" s="380"/>
      <c r="F37" s="381" t="s">
        <v>98</v>
      </c>
      <c r="G37" s="49"/>
      <c r="H37" s="49"/>
      <c r="I37" s="374" t="str">
        <f t="shared" si="13"/>
        <v/>
      </c>
      <c r="J37" s="382" t="str">
        <f t="shared" si="13"/>
        <v/>
      </c>
      <c r="K37" s="382" t="str">
        <f t="shared" si="13"/>
        <v/>
      </c>
      <c r="L37" s="382" t="str">
        <f t="shared" si="13"/>
        <v/>
      </c>
      <c r="M37" s="382" t="str">
        <f t="shared" si="13"/>
        <v/>
      </c>
      <c r="N37" s="382" t="str">
        <f t="shared" si="13"/>
        <v/>
      </c>
      <c r="O37" s="382" t="str">
        <f t="shared" si="13"/>
        <v/>
      </c>
      <c r="P37" s="63" t="str">
        <f t="shared" si="13"/>
        <v/>
      </c>
      <c r="Q37" s="2"/>
      <c r="R37" s="2"/>
      <c r="S37" s="42"/>
      <c r="T37" s="42">
        <f t="shared" ca="1" si="14"/>
        <v>0</v>
      </c>
      <c r="U37" s="42">
        <f t="shared" ca="1" si="15"/>
        <v>0</v>
      </c>
      <c r="V37" s="41" t="e">
        <f t="shared" ca="1" si="16"/>
        <v>#N/A</v>
      </c>
      <c r="W37" s="42" t="e">
        <f t="shared" si="17"/>
        <v>#N/A</v>
      </c>
      <c r="X37" s="42">
        <f t="shared" ca="1" si="18"/>
        <v>1</v>
      </c>
      <c r="Y37" s="35" t="e">
        <f t="shared" si="19"/>
        <v>#N/A</v>
      </c>
      <c r="Z37" s="1" t="str">
        <f t="shared" si="20"/>
        <v/>
      </c>
      <c r="AA37" s="1" t="e">
        <f t="shared" si="21"/>
        <v>#N/A</v>
      </c>
      <c r="AB37" s="1" t="str">
        <f>IF(S32="A","Admin!B31","Admin!C31")</f>
        <v>Admin!B31</v>
      </c>
      <c r="AC37" s="79">
        <f t="shared" si="24"/>
        <v>-6</v>
      </c>
      <c r="AD37" s="2" t="str">
        <f t="shared" si="22"/>
        <v>S31</v>
      </c>
      <c r="AE37" s="2" t="str">
        <f t="shared" si="23"/>
        <v>AA$30:AA$37</v>
      </c>
    </row>
    <row r="38" spans="2:31" ht="13.5" customHeight="1" x14ac:dyDescent="0.2">
      <c r="B38" s="50"/>
      <c r="C38" s="48"/>
      <c r="D38" s="48"/>
      <c r="E38" s="50"/>
      <c r="F38" s="49" t="s">
        <v>98</v>
      </c>
      <c r="G38" s="49"/>
      <c r="H38" s="49"/>
      <c r="I38" s="51"/>
      <c r="J38" s="51"/>
      <c r="K38" s="51"/>
      <c r="L38" s="51"/>
      <c r="M38" s="51"/>
      <c r="N38" s="51"/>
      <c r="O38" s="51"/>
      <c r="P38" s="51"/>
      <c r="Q38" s="2"/>
      <c r="R38" s="2"/>
      <c r="S38" s="42"/>
      <c r="T38" s="42"/>
      <c r="U38" s="41"/>
      <c r="V38" s="41"/>
      <c r="W38" s="42"/>
      <c r="X38" s="42"/>
      <c r="Y38" s="41"/>
    </row>
    <row r="39" spans="2:31" ht="13.5" customHeight="1" x14ac:dyDescent="0.2">
      <c r="B39" s="50"/>
      <c r="C39" s="48"/>
      <c r="D39" s="48"/>
      <c r="E39" s="50"/>
      <c r="F39" s="49"/>
      <c r="G39" s="49"/>
      <c r="H39" s="49"/>
      <c r="I39" s="51"/>
      <c r="J39" s="51"/>
      <c r="K39" s="51"/>
      <c r="L39" s="51"/>
      <c r="M39" s="51"/>
      <c r="N39" s="51"/>
      <c r="O39" s="51"/>
      <c r="P39" s="51"/>
      <c r="Q39" s="2"/>
      <c r="R39" s="2"/>
      <c r="S39" s="42"/>
      <c r="T39" s="42"/>
      <c r="U39" s="41"/>
      <c r="V39" s="41"/>
      <c r="W39" s="42"/>
      <c r="X39" s="42"/>
      <c r="Y39" s="41"/>
    </row>
    <row r="40" spans="2:31" s="2" customFormat="1" ht="13.5" customHeight="1" x14ac:dyDescent="0.2">
      <c r="B40" s="32" t="str">
        <f ca="1">S42 &amp; " " &amp; S44 &amp; " string  (" &amp; S$3 &amp;")"</f>
        <v>100m B string  (Women)</v>
      </c>
      <c r="D40" s="87" t="s">
        <v>94</v>
      </c>
      <c r="E40" s="390"/>
      <c r="F40" s="29" t="s">
        <v>72</v>
      </c>
      <c r="H40" s="47"/>
      <c r="I40" s="29"/>
    </row>
    <row r="41" spans="2:31" ht="13.5" customHeight="1" x14ac:dyDescent="0.2">
      <c r="B41" s="315" t="s">
        <v>26</v>
      </c>
      <c r="C41" s="70" t="s">
        <v>23</v>
      </c>
      <c r="D41" s="70" t="s">
        <v>70</v>
      </c>
      <c r="E41" s="316" t="s">
        <v>24</v>
      </c>
      <c r="F41" s="317" t="s">
        <v>27</v>
      </c>
      <c r="G41" s="48"/>
      <c r="H41" s="48"/>
      <c r="I41" s="70" t="str">
        <f t="shared" ref="I41:P41" si="25">I$3</f>
        <v>Bromsgrove &amp; Redditch AC</v>
      </c>
      <c r="J41" s="70" t="str">
        <f t="shared" si="25"/>
        <v>Burton AC</v>
      </c>
      <c r="K41" s="70" t="str">
        <f t="shared" si="25"/>
        <v>Kidderminster &amp; Stourport AC</v>
      </c>
      <c r="L41" s="70" t="str">
        <f t="shared" si="25"/>
        <v>Newport Harriers</v>
      </c>
      <c r="M41" s="70" t="str">
        <f t="shared" si="25"/>
        <v>Royal Sutton Coldfield</v>
      </c>
      <c r="N41" s="70" t="str">
        <f t="shared" si="25"/>
        <v>Solihull &amp; Small Heath AC</v>
      </c>
      <c r="O41" s="70" t="str">
        <f t="shared" si="25"/>
        <v>Stratford on Avon AC</v>
      </c>
      <c r="P41" s="383" t="str">
        <f t="shared" si="25"/>
        <v>Team8</v>
      </c>
      <c r="S41" s="40">
        <v>6</v>
      </c>
      <c r="T41" s="41"/>
      <c r="U41" s="42" t="s">
        <v>81</v>
      </c>
      <c r="V41" s="41"/>
      <c r="W41" s="42"/>
      <c r="X41" s="42" t="s">
        <v>82</v>
      </c>
      <c r="Y41" s="41" t="s">
        <v>83</v>
      </c>
      <c r="Z41" s="1" t="s">
        <v>84</v>
      </c>
    </row>
    <row r="42" spans="2:31" ht="13.5" customHeight="1" x14ac:dyDescent="0.2">
      <c r="B42" s="222">
        <v>1</v>
      </c>
      <c r="C42" s="223" t="str">
        <f t="shared" ref="C42:C49" ca="1" si="26">IF(ISNA(V42),"",V42)</f>
        <v>Joanne Frost</v>
      </c>
      <c r="D42" s="223" t="str">
        <f t="shared" ref="D42:D49" si="27">IF(ISNA(Y42),"",Y42)</f>
        <v>Bromsgrove &amp; Redditch AC</v>
      </c>
      <c r="E42" s="224">
        <v>11</v>
      </c>
      <c r="F42" s="225" t="s">
        <v>2074</v>
      </c>
      <c r="G42" s="49"/>
      <c r="H42" s="49"/>
      <c r="I42" s="55">
        <f t="shared" ref="I42:P49" ca="1" si="28">IF($Z42=I$3,$T42,"")</f>
        <v>8</v>
      </c>
      <c r="J42" s="56" t="str">
        <f t="shared" si="28"/>
        <v/>
      </c>
      <c r="K42" s="56" t="str">
        <f t="shared" si="28"/>
        <v/>
      </c>
      <c r="L42" s="56" t="str">
        <f t="shared" si="28"/>
        <v/>
      </c>
      <c r="M42" s="56" t="str">
        <f t="shared" si="28"/>
        <v/>
      </c>
      <c r="N42" s="56" t="str">
        <f t="shared" si="28"/>
        <v/>
      </c>
      <c r="O42" s="57" t="str">
        <f t="shared" si="28"/>
        <v/>
      </c>
      <c r="P42" s="144" t="str">
        <f t="shared" si="28"/>
        <v/>
      </c>
      <c r="Q42" s="2"/>
      <c r="R42" s="2"/>
      <c r="S42" s="42" t="str">
        <f ca="1">VLOOKUP(S41,INDIRECT($S$5),2,FALSE)</f>
        <v>100m</v>
      </c>
      <c r="T42" s="42">
        <f t="shared" ref="T42:T49" ca="1" si="29">IF(X42&gt;1,"Error",U42)</f>
        <v>8</v>
      </c>
      <c r="U42" s="42">
        <f t="shared" ref="U42:U49" ca="1" si="30">IF(AND(E42&lt;&gt;"",LEFT(F42,1)="d"),0,INDIRECT(AB42))</f>
        <v>8</v>
      </c>
      <c r="V42" s="41" t="str">
        <f t="shared" ref="V42:V49" ca="1" si="31">HLOOKUP(E42,INDIRECT($S$4),INDIRECT(AD42),FALSE)</f>
        <v>Joanne Frost</v>
      </c>
      <c r="W42" s="42" t="str">
        <f t="shared" ref="W42:W49" si="32">CONCATENATE("=",AA42)</f>
        <v>=1</v>
      </c>
      <c r="X42" s="42">
        <f t="shared" ref="X42:X49" ca="1" si="33">COUNTIF(INDIRECT(AE42),W42)</f>
        <v>1</v>
      </c>
      <c r="Y42" s="35" t="str">
        <f t="shared" ref="Y42:Y49" si="34">VLOOKUP(E42,TeamID,2,FALSE)</f>
        <v>Bromsgrove &amp; Redditch AC</v>
      </c>
      <c r="Z42" s="1" t="str">
        <f t="shared" ref="Z42:Z49" si="35">IF(ISNA(Y42),"",Y42)</f>
        <v>Bromsgrove &amp; Redditch AC</v>
      </c>
      <c r="AA42" s="1">
        <f t="shared" ref="AA42:AA49" si="36">HLOOKUP(E42,$I$24:$X$25, 2, FALSE)</f>
        <v>1</v>
      </c>
      <c r="AB42" s="1" t="str">
        <f>IF(S44="A","Admin!B24","Admin!C24")</f>
        <v>Admin!C24</v>
      </c>
      <c r="AC42" s="79">
        <v>1</v>
      </c>
      <c r="AD42" s="2" t="str">
        <f t="shared" ref="AD42:AD49" si="37">"S" &amp; ROW(AB42)+AC42</f>
        <v>S43</v>
      </c>
      <c r="AE42" s="2" t="str">
        <f t="shared" ref="AE42:AE49" si="38">"AA$"&amp;ROW(AD42)+AC42-1&amp;":AA$"&amp;ROW(AD42)+AC42+6</f>
        <v>AA$42:AA$49</v>
      </c>
    </row>
    <row r="43" spans="2:31" ht="13.5" customHeight="1" x14ac:dyDescent="0.2">
      <c r="B43" s="34">
        <v>2</v>
      </c>
      <c r="C43" s="67" t="str">
        <f t="shared" ca="1" si="26"/>
        <v>Jasmine Williams</v>
      </c>
      <c r="D43" s="67" t="str">
        <f t="shared" si="27"/>
        <v>Stratford on Avon AC</v>
      </c>
      <c r="E43" s="36">
        <v>77</v>
      </c>
      <c r="F43" s="53" t="s">
        <v>2080</v>
      </c>
      <c r="G43" s="49"/>
      <c r="H43" s="49"/>
      <c r="I43" s="58" t="str">
        <f t="shared" si="28"/>
        <v/>
      </c>
      <c r="J43" s="59" t="str">
        <f t="shared" si="28"/>
        <v/>
      </c>
      <c r="K43" s="59" t="str">
        <f t="shared" si="28"/>
        <v/>
      </c>
      <c r="L43" s="59" t="str">
        <f t="shared" si="28"/>
        <v/>
      </c>
      <c r="M43" s="59" t="str">
        <f t="shared" si="28"/>
        <v/>
      </c>
      <c r="N43" s="59" t="str">
        <f t="shared" si="28"/>
        <v/>
      </c>
      <c r="O43" s="60">
        <f t="shared" ca="1" si="28"/>
        <v>6</v>
      </c>
      <c r="P43" s="149" t="str">
        <f t="shared" si="28"/>
        <v/>
      </c>
      <c r="Q43" s="2"/>
      <c r="R43" s="2"/>
      <c r="S43" s="42">
        <f>S41-$S$7</f>
        <v>5</v>
      </c>
      <c r="T43" s="42">
        <f t="shared" ca="1" si="29"/>
        <v>6</v>
      </c>
      <c r="U43" s="42">
        <f t="shared" ca="1" si="30"/>
        <v>6</v>
      </c>
      <c r="V43" s="41" t="str">
        <f t="shared" ca="1" si="31"/>
        <v>Jasmine Williams</v>
      </c>
      <c r="W43" s="42" t="str">
        <f t="shared" si="32"/>
        <v>=7</v>
      </c>
      <c r="X43" s="42">
        <f t="shared" ca="1" si="33"/>
        <v>1</v>
      </c>
      <c r="Y43" s="35" t="str">
        <f t="shared" si="34"/>
        <v>Stratford on Avon AC</v>
      </c>
      <c r="Z43" s="1" t="str">
        <f t="shared" si="35"/>
        <v>Stratford on Avon AC</v>
      </c>
      <c r="AA43" s="1">
        <f t="shared" si="36"/>
        <v>7</v>
      </c>
      <c r="AB43" s="1" t="str">
        <f>IF(S44="A","Admin!B25","Admin!C25")</f>
        <v>Admin!C25</v>
      </c>
      <c r="AC43" s="79">
        <f t="shared" ref="AC43:AC49" si="39">AC42-1</f>
        <v>0</v>
      </c>
      <c r="AD43" s="2" t="str">
        <f t="shared" si="37"/>
        <v>S43</v>
      </c>
      <c r="AE43" s="2" t="str">
        <f t="shared" si="38"/>
        <v>AA$42:AA$49</v>
      </c>
    </row>
    <row r="44" spans="2:31" ht="13.5" customHeight="1" x14ac:dyDescent="0.2">
      <c r="B44" s="34">
        <v>3</v>
      </c>
      <c r="C44" s="67" t="str">
        <f t="shared" ca="1" si="26"/>
        <v>Juliet Sidney</v>
      </c>
      <c r="D44" s="67" t="str">
        <f t="shared" si="27"/>
        <v>Newport Harriers</v>
      </c>
      <c r="E44" s="36">
        <v>44</v>
      </c>
      <c r="F44" s="53" t="s">
        <v>2081</v>
      </c>
      <c r="G44" s="49"/>
      <c r="H44" s="49"/>
      <c r="I44" s="58" t="str">
        <f t="shared" si="28"/>
        <v/>
      </c>
      <c r="J44" s="59" t="str">
        <f t="shared" si="28"/>
        <v/>
      </c>
      <c r="K44" s="59" t="str">
        <f t="shared" si="28"/>
        <v/>
      </c>
      <c r="L44" s="59">
        <f t="shared" ca="1" si="28"/>
        <v>5</v>
      </c>
      <c r="M44" s="59" t="str">
        <f t="shared" si="28"/>
        <v/>
      </c>
      <c r="N44" s="59" t="str">
        <f t="shared" si="28"/>
        <v/>
      </c>
      <c r="O44" s="60" t="str">
        <f t="shared" si="28"/>
        <v/>
      </c>
      <c r="P44" s="149" t="str">
        <f t="shared" si="28"/>
        <v/>
      </c>
      <c r="Q44" s="2"/>
      <c r="R44" s="2"/>
      <c r="S44" s="81" t="s">
        <v>45</v>
      </c>
      <c r="T44" s="42">
        <f t="shared" ca="1" si="29"/>
        <v>5</v>
      </c>
      <c r="U44" s="42">
        <f t="shared" ca="1" si="30"/>
        <v>5</v>
      </c>
      <c r="V44" s="41" t="str">
        <f t="shared" ca="1" si="31"/>
        <v>Juliet Sidney</v>
      </c>
      <c r="W44" s="42" t="str">
        <f t="shared" si="32"/>
        <v>=4</v>
      </c>
      <c r="X44" s="42">
        <f t="shared" ca="1" si="33"/>
        <v>1</v>
      </c>
      <c r="Y44" s="35" t="str">
        <f t="shared" si="34"/>
        <v>Newport Harriers</v>
      </c>
      <c r="Z44" s="1" t="str">
        <f t="shared" si="35"/>
        <v>Newport Harriers</v>
      </c>
      <c r="AA44" s="1">
        <f t="shared" si="36"/>
        <v>4</v>
      </c>
      <c r="AB44" s="1" t="str">
        <f>IF(S44="A","Admin!B26","Admin!C26")</f>
        <v>Admin!C26</v>
      </c>
      <c r="AC44" s="79">
        <f t="shared" si="39"/>
        <v>-1</v>
      </c>
      <c r="AD44" s="2" t="str">
        <f t="shared" si="37"/>
        <v>S43</v>
      </c>
      <c r="AE44" s="2" t="str">
        <f t="shared" si="38"/>
        <v>AA$42:AA$49</v>
      </c>
    </row>
    <row r="45" spans="2:31" ht="13.5" customHeight="1" x14ac:dyDescent="0.2">
      <c r="B45" s="34">
        <v>4</v>
      </c>
      <c r="C45" s="67" t="str">
        <f t="shared" ca="1" si="26"/>
        <v>Katie Lund</v>
      </c>
      <c r="D45" s="67" t="str">
        <f t="shared" si="27"/>
        <v>Solihull &amp; Small Heath AC</v>
      </c>
      <c r="E45" s="36">
        <v>66</v>
      </c>
      <c r="F45" s="53" t="s">
        <v>2078</v>
      </c>
      <c r="G45" s="49"/>
      <c r="H45" s="49"/>
      <c r="I45" s="58" t="str">
        <f t="shared" si="28"/>
        <v/>
      </c>
      <c r="J45" s="59" t="str">
        <f t="shared" si="28"/>
        <v/>
      </c>
      <c r="K45" s="59" t="str">
        <f t="shared" si="28"/>
        <v/>
      </c>
      <c r="L45" s="59" t="str">
        <f t="shared" si="28"/>
        <v/>
      </c>
      <c r="M45" s="59" t="str">
        <f t="shared" si="28"/>
        <v/>
      </c>
      <c r="N45" s="59">
        <f t="shared" ca="1" si="28"/>
        <v>4</v>
      </c>
      <c r="O45" s="60" t="str">
        <f t="shared" si="28"/>
        <v/>
      </c>
      <c r="P45" s="149" t="str">
        <f t="shared" si="28"/>
        <v/>
      </c>
      <c r="Q45" s="2"/>
      <c r="R45" s="2"/>
      <c r="S45" s="80" t="s">
        <v>85</v>
      </c>
      <c r="T45" s="42">
        <f t="shared" ca="1" si="29"/>
        <v>4</v>
      </c>
      <c r="U45" s="42">
        <f t="shared" ca="1" si="30"/>
        <v>4</v>
      </c>
      <c r="V45" s="41" t="str">
        <f t="shared" ca="1" si="31"/>
        <v>Katie Lund</v>
      </c>
      <c r="W45" s="42" t="str">
        <f t="shared" si="32"/>
        <v>=6</v>
      </c>
      <c r="X45" s="42">
        <f t="shared" ca="1" si="33"/>
        <v>1</v>
      </c>
      <c r="Y45" s="35" t="str">
        <f t="shared" si="34"/>
        <v>Solihull &amp; Small Heath AC</v>
      </c>
      <c r="Z45" s="1" t="str">
        <f t="shared" si="35"/>
        <v>Solihull &amp; Small Heath AC</v>
      </c>
      <c r="AA45" s="1">
        <f t="shared" si="36"/>
        <v>6</v>
      </c>
      <c r="AB45" s="1" t="str">
        <f>IF(S44="A","Admin!B27","Admin!C27")</f>
        <v>Admin!C27</v>
      </c>
      <c r="AC45" s="79">
        <f t="shared" si="39"/>
        <v>-2</v>
      </c>
      <c r="AD45" s="2" t="str">
        <f t="shared" si="37"/>
        <v>S43</v>
      </c>
      <c r="AE45" s="2" t="str">
        <f t="shared" si="38"/>
        <v>AA$42:AA$49</v>
      </c>
    </row>
    <row r="46" spans="2:31" ht="13.5" customHeight="1" x14ac:dyDescent="0.2">
      <c r="B46" s="34">
        <v>5</v>
      </c>
      <c r="C46" s="67" t="str">
        <f t="shared" ca="1" si="26"/>
        <v>Kate Murdoch</v>
      </c>
      <c r="D46" s="67" t="str">
        <f t="shared" si="27"/>
        <v>Kidderminster &amp; Stourport AC</v>
      </c>
      <c r="E46" s="36">
        <v>33</v>
      </c>
      <c r="F46" s="53" t="s">
        <v>2082</v>
      </c>
      <c r="G46" s="49"/>
      <c r="H46" s="49"/>
      <c r="I46" s="58" t="str">
        <f t="shared" si="28"/>
        <v/>
      </c>
      <c r="J46" s="59" t="str">
        <f t="shared" si="28"/>
        <v/>
      </c>
      <c r="K46" s="59">
        <f t="shared" ca="1" si="28"/>
        <v>3</v>
      </c>
      <c r="L46" s="59" t="str">
        <f t="shared" si="28"/>
        <v/>
      </c>
      <c r="M46" s="59" t="str">
        <f t="shared" si="28"/>
        <v/>
      </c>
      <c r="N46" s="59" t="str">
        <f t="shared" si="28"/>
        <v/>
      </c>
      <c r="O46" s="60" t="str">
        <f t="shared" si="28"/>
        <v/>
      </c>
      <c r="P46" s="149" t="str">
        <f t="shared" si="28"/>
        <v/>
      </c>
      <c r="Q46" s="2"/>
      <c r="R46" s="2"/>
      <c r="S46" s="42"/>
      <c r="T46" s="42">
        <f t="shared" ca="1" si="29"/>
        <v>3</v>
      </c>
      <c r="U46" s="42">
        <f t="shared" ca="1" si="30"/>
        <v>3</v>
      </c>
      <c r="V46" s="41" t="str">
        <f t="shared" ca="1" si="31"/>
        <v>Kate Murdoch</v>
      </c>
      <c r="W46" s="42" t="str">
        <f t="shared" si="32"/>
        <v>=3</v>
      </c>
      <c r="X46" s="42">
        <f t="shared" ca="1" si="33"/>
        <v>1</v>
      </c>
      <c r="Y46" s="35" t="str">
        <f t="shared" si="34"/>
        <v>Kidderminster &amp; Stourport AC</v>
      </c>
      <c r="Z46" s="1" t="str">
        <f t="shared" si="35"/>
        <v>Kidderminster &amp; Stourport AC</v>
      </c>
      <c r="AA46" s="1">
        <f t="shared" si="36"/>
        <v>3</v>
      </c>
      <c r="AB46" s="1" t="str">
        <f>IF(S44="A","Admin!B28","Admin!C28")</f>
        <v>Admin!C28</v>
      </c>
      <c r="AC46" s="79">
        <f t="shared" si="39"/>
        <v>-3</v>
      </c>
      <c r="AD46" s="2" t="str">
        <f t="shared" si="37"/>
        <v>S43</v>
      </c>
      <c r="AE46" s="2" t="str">
        <f t="shared" si="38"/>
        <v>AA$42:AA$49</v>
      </c>
    </row>
    <row r="47" spans="2:31" ht="13.5" customHeight="1" x14ac:dyDescent="0.2">
      <c r="B47" s="34">
        <v>6</v>
      </c>
      <c r="C47" s="67" t="str">
        <f t="shared" ca="1" si="26"/>
        <v>Maddy Underwood</v>
      </c>
      <c r="D47" s="67" t="str">
        <f t="shared" si="27"/>
        <v>Royal Sutton Coldfield</v>
      </c>
      <c r="E47" s="36">
        <v>55</v>
      </c>
      <c r="F47" s="53" t="s">
        <v>2083</v>
      </c>
      <c r="G47" s="49"/>
      <c r="H47" s="49"/>
      <c r="I47" s="58" t="str">
        <f t="shared" si="28"/>
        <v/>
      </c>
      <c r="J47" s="59" t="str">
        <f t="shared" si="28"/>
        <v/>
      </c>
      <c r="K47" s="59" t="str">
        <f t="shared" si="28"/>
        <v/>
      </c>
      <c r="L47" s="59" t="str">
        <f t="shared" si="28"/>
        <v/>
      </c>
      <c r="M47" s="59">
        <f t="shared" ca="1" si="28"/>
        <v>2</v>
      </c>
      <c r="N47" s="59" t="str">
        <f t="shared" si="28"/>
        <v/>
      </c>
      <c r="O47" s="60" t="str">
        <f t="shared" si="28"/>
        <v/>
      </c>
      <c r="P47" s="149" t="str">
        <f t="shared" si="28"/>
        <v/>
      </c>
      <c r="Q47" s="2"/>
      <c r="R47" s="2"/>
      <c r="S47" s="42"/>
      <c r="T47" s="42">
        <f t="shared" ca="1" si="29"/>
        <v>2</v>
      </c>
      <c r="U47" s="42">
        <f t="shared" ca="1" si="30"/>
        <v>2</v>
      </c>
      <c r="V47" s="41" t="str">
        <f t="shared" ca="1" si="31"/>
        <v>Maddy Underwood</v>
      </c>
      <c r="W47" s="42" t="str">
        <f t="shared" si="32"/>
        <v>=5</v>
      </c>
      <c r="X47" s="42">
        <f t="shared" ca="1" si="33"/>
        <v>1</v>
      </c>
      <c r="Y47" s="35" t="str">
        <f t="shared" si="34"/>
        <v>Royal Sutton Coldfield</v>
      </c>
      <c r="Z47" s="1" t="str">
        <f t="shared" si="35"/>
        <v>Royal Sutton Coldfield</v>
      </c>
      <c r="AA47" s="1">
        <f t="shared" si="36"/>
        <v>5</v>
      </c>
      <c r="AB47" s="1" t="str">
        <f>IF(S44="A","Admin!B29","Admin!C29")</f>
        <v>Admin!C29</v>
      </c>
      <c r="AC47" s="79">
        <f t="shared" si="39"/>
        <v>-4</v>
      </c>
      <c r="AD47" s="2" t="str">
        <f t="shared" si="37"/>
        <v>S43</v>
      </c>
      <c r="AE47" s="2" t="str">
        <f t="shared" si="38"/>
        <v>AA$42:AA$49</v>
      </c>
    </row>
    <row r="48" spans="2:31" ht="13.5" customHeight="1" x14ac:dyDescent="0.2">
      <c r="B48" s="37">
        <v>7</v>
      </c>
      <c r="C48" s="68" t="str">
        <f t="shared" ca="1" si="26"/>
        <v>Gemma Atkinson-Parker</v>
      </c>
      <c r="D48" s="68" t="str">
        <f t="shared" si="27"/>
        <v>Burton AC</v>
      </c>
      <c r="E48" s="38">
        <v>22</v>
      </c>
      <c r="F48" s="54" t="s">
        <v>2084</v>
      </c>
      <c r="G48" s="49"/>
      <c r="H48" s="49"/>
      <c r="I48" s="61" t="str">
        <f t="shared" si="28"/>
        <v/>
      </c>
      <c r="J48" s="62">
        <f t="shared" ca="1" si="28"/>
        <v>1</v>
      </c>
      <c r="K48" s="62" t="str">
        <f t="shared" si="28"/>
        <v/>
      </c>
      <c r="L48" s="62" t="str">
        <f t="shared" si="28"/>
        <v/>
      </c>
      <c r="M48" s="62" t="str">
        <f t="shared" si="28"/>
        <v/>
      </c>
      <c r="N48" s="62" t="str">
        <f t="shared" si="28"/>
        <v/>
      </c>
      <c r="O48" s="63" t="str">
        <f t="shared" si="28"/>
        <v/>
      </c>
      <c r="P48" s="149" t="str">
        <f t="shared" si="28"/>
        <v/>
      </c>
      <c r="Q48" s="2"/>
      <c r="R48" s="2"/>
      <c r="S48" s="42"/>
      <c r="T48" s="42">
        <f t="shared" ca="1" si="29"/>
        <v>1</v>
      </c>
      <c r="U48" s="42">
        <f t="shared" ca="1" si="30"/>
        <v>1</v>
      </c>
      <c r="V48" s="41" t="str">
        <f t="shared" ca="1" si="31"/>
        <v>Gemma Atkinson-Parker</v>
      </c>
      <c r="W48" s="42" t="str">
        <f t="shared" si="32"/>
        <v>=2</v>
      </c>
      <c r="X48" s="42">
        <f t="shared" ca="1" si="33"/>
        <v>1</v>
      </c>
      <c r="Y48" s="35" t="str">
        <f t="shared" si="34"/>
        <v>Burton AC</v>
      </c>
      <c r="Z48" s="1" t="str">
        <f t="shared" si="35"/>
        <v>Burton AC</v>
      </c>
      <c r="AA48" s="1">
        <f t="shared" si="36"/>
        <v>2</v>
      </c>
      <c r="AB48" s="1" t="str">
        <f>IF(S44="A","Admin!B30","Admin!C30")</f>
        <v>Admin!C30</v>
      </c>
      <c r="AC48" s="79">
        <f t="shared" si="39"/>
        <v>-5</v>
      </c>
      <c r="AD48" s="2" t="str">
        <f t="shared" si="37"/>
        <v>S43</v>
      </c>
      <c r="AE48" s="2" t="str">
        <f t="shared" si="38"/>
        <v>AA$42:AA$49</v>
      </c>
    </row>
    <row r="49" spans="2:31" ht="13.5" hidden="1" customHeight="1" x14ac:dyDescent="0.2">
      <c r="B49" s="378">
        <v>8</v>
      </c>
      <c r="C49" s="379" t="str">
        <f t="shared" ca="1" si="26"/>
        <v/>
      </c>
      <c r="D49" s="379" t="str">
        <f t="shared" si="27"/>
        <v/>
      </c>
      <c r="E49" s="380"/>
      <c r="F49" s="381" t="s">
        <v>98</v>
      </c>
      <c r="G49" s="49"/>
      <c r="H49" s="49"/>
      <c r="I49" s="374" t="str">
        <f t="shared" si="28"/>
        <v/>
      </c>
      <c r="J49" s="382" t="str">
        <f t="shared" si="28"/>
        <v/>
      </c>
      <c r="K49" s="382" t="str">
        <f t="shared" si="28"/>
        <v/>
      </c>
      <c r="L49" s="382" t="str">
        <f t="shared" si="28"/>
        <v/>
      </c>
      <c r="M49" s="382" t="str">
        <f t="shared" si="28"/>
        <v/>
      </c>
      <c r="N49" s="382" t="str">
        <f t="shared" si="28"/>
        <v/>
      </c>
      <c r="O49" s="382" t="str">
        <f t="shared" si="28"/>
        <v/>
      </c>
      <c r="P49" s="63" t="str">
        <f t="shared" si="28"/>
        <v/>
      </c>
      <c r="Q49" s="2"/>
      <c r="R49" s="2"/>
      <c r="S49" s="42"/>
      <c r="T49" s="42">
        <f t="shared" ca="1" si="29"/>
        <v>0</v>
      </c>
      <c r="U49" s="42">
        <f t="shared" ca="1" si="30"/>
        <v>0</v>
      </c>
      <c r="V49" s="41" t="e">
        <f t="shared" ca="1" si="31"/>
        <v>#N/A</v>
      </c>
      <c r="W49" s="42" t="e">
        <f t="shared" si="32"/>
        <v>#N/A</v>
      </c>
      <c r="X49" s="42">
        <f t="shared" ca="1" si="33"/>
        <v>1</v>
      </c>
      <c r="Y49" s="35" t="e">
        <f t="shared" si="34"/>
        <v>#N/A</v>
      </c>
      <c r="Z49" s="1" t="str">
        <f t="shared" si="35"/>
        <v/>
      </c>
      <c r="AA49" s="1" t="e">
        <f t="shared" si="36"/>
        <v>#N/A</v>
      </c>
      <c r="AB49" s="1" t="str">
        <f>IF(S44="A","Admin!B31","Admin!C31")</f>
        <v>Admin!C31</v>
      </c>
      <c r="AC49" s="79">
        <f t="shared" si="39"/>
        <v>-6</v>
      </c>
      <c r="AD49" s="2" t="str">
        <f t="shared" si="37"/>
        <v>S43</v>
      </c>
      <c r="AE49" s="2" t="str">
        <f t="shared" si="38"/>
        <v>AA$42:AA$49</v>
      </c>
    </row>
    <row r="50" spans="2:31" ht="13.5" customHeight="1" x14ac:dyDescent="0.2"/>
    <row r="51" spans="2:31" ht="13.5" customHeight="1" x14ac:dyDescent="0.2"/>
    <row r="52" spans="2:31" s="2" customFormat="1" ht="13.5" customHeight="1" x14ac:dyDescent="0.2">
      <c r="B52" s="32" t="str">
        <f ca="1">S54 &amp; " " &amp; S56 &amp; " string  (" &amp; S$3 &amp;")"</f>
        <v>200m A string  (Women)</v>
      </c>
      <c r="D52" s="87" t="s">
        <v>94</v>
      </c>
      <c r="E52" s="390"/>
      <c r="F52" s="29" t="s">
        <v>72</v>
      </c>
      <c r="H52" s="47"/>
      <c r="I52" s="29"/>
    </row>
    <row r="53" spans="2:31" ht="13.5" customHeight="1" x14ac:dyDescent="0.2">
      <c r="B53" s="315" t="s">
        <v>26</v>
      </c>
      <c r="C53" s="70" t="s">
        <v>23</v>
      </c>
      <c r="D53" s="70" t="s">
        <v>70</v>
      </c>
      <c r="E53" s="316" t="s">
        <v>24</v>
      </c>
      <c r="F53" s="317" t="s">
        <v>27</v>
      </c>
      <c r="G53" s="48"/>
      <c r="H53" s="48"/>
      <c r="I53" s="70" t="str">
        <f t="shared" ref="I53:P53" si="40">I$3</f>
        <v>Bromsgrove &amp; Redditch AC</v>
      </c>
      <c r="J53" s="70" t="str">
        <f t="shared" si="40"/>
        <v>Burton AC</v>
      </c>
      <c r="K53" s="70" t="str">
        <f t="shared" si="40"/>
        <v>Kidderminster &amp; Stourport AC</v>
      </c>
      <c r="L53" s="70" t="str">
        <f t="shared" si="40"/>
        <v>Newport Harriers</v>
      </c>
      <c r="M53" s="70" t="str">
        <f t="shared" si="40"/>
        <v>Royal Sutton Coldfield</v>
      </c>
      <c r="N53" s="70" t="str">
        <f t="shared" si="40"/>
        <v>Solihull &amp; Small Heath AC</v>
      </c>
      <c r="O53" s="70" t="str">
        <f t="shared" si="40"/>
        <v>Stratford on Avon AC</v>
      </c>
      <c r="P53" s="383" t="str">
        <f t="shared" si="40"/>
        <v>Team8</v>
      </c>
      <c r="S53" s="40">
        <v>7</v>
      </c>
      <c r="T53" s="41"/>
      <c r="U53" s="42" t="s">
        <v>81</v>
      </c>
      <c r="V53" s="41"/>
      <c r="W53" s="42"/>
      <c r="X53" s="42" t="s">
        <v>82</v>
      </c>
      <c r="Y53" s="41" t="s">
        <v>83</v>
      </c>
      <c r="Z53" s="1" t="s">
        <v>84</v>
      </c>
    </row>
    <row r="54" spans="2:31" ht="13.5" customHeight="1" x14ac:dyDescent="0.2">
      <c r="B54" s="222">
        <v>1</v>
      </c>
      <c r="C54" s="223" t="str">
        <f t="shared" ref="C54:C61" ca="1" si="41">IF(ISNA(V54),"",V54)</f>
        <v>Imogen Sheppard</v>
      </c>
      <c r="D54" s="223" t="str">
        <f t="shared" ref="D54:D61" si="42">IF(ISNA(Y54),"",Y54)</f>
        <v>Stratford on Avon AC</v>
      </c>
      <c r="E54" s="224">
        <v>7</v>
      </c>
      <c r="F54" s="225" t="s">
        <v>1915</v>
      </c>
      <c r="G54" s="49"/>
      <c r="H54" s="49"/>
      <c r="I54" s="55" t="str">
        <f t="shared" ref="I54:P61" si="43">IF($Z54=I$3,$T54,"")</f>
        <v/>
      </c>
      <c r="J54" s="56" t="str">
        <f t="shared" si="43"/>
        <v/>
      </c>
      <c r="K54" s="56" t="str">
        <f t="shared" si="43"/>
        <v/>
      </c>
      <c r="L54" s="56" t="str">
        <f t="shared" si="43"/>
        <v/>
      </c>
      <c r="M54" s="56" t="str">
        <f t="shared" si="43"/>
        <v/>
      </c>
      <c r="N54" s="56" t="str">
        <f t="shared" si="43"/>
        <v/>
      </c>
      <c r="O54" s="57">
        <f t="shared" ca="1" si="43"/>
        <v>10</v>
      </c>
      <c r="P54" s="144" t="str">
        <f t="shared" si="43"/>
        <v/>
      </c>
      <c r="Q54" s="2"/>
      <c r="R54" s="2"/>
      <c r="S54" s="42" t="str">
        <f ca="1">VLOOKUP(S53,INDIRECT($S$5),2,FALSE)</f>
        <v>200m</v>
      </c>
      <c r="T54" s="42">
        <f t="shared" ref="T54:T61" ca="1" si="44">IF(X54&gt;1,"Error",U54)</f>
        <v>10</v>
      </c>
      <c r="U54" s="42">
        <f t="shared" ref="U54:U61" ca="1" si="45">IF(AND(E54&lt;&gt;"",LEFT(F54,1)="d"),0,INDIRECT(AB54))</f>
        <v>10</v>
      </c>
      <c r="V54" s="41" t="str">
        <f t="shared" ref="V54:V61" ca="1" si="46">HLOOKUP(E54,INDIRECT($S$4),INDIRECT(AD54),FALSE)</f>
        <v>Imogen Sheppard</v>
      </c>
      <c r="W54" s="42" t="str">
        <f t="shared" ref="W54:W61" si="47">CONCATENATE("=",AA54)</f>
        <v>=7</v>
      </c>
      <c r="X54" s="42">
        <f t="shared" ref="X54:X61" ca="1" si="48">COUNTIF(INDIRECT(AE54),W54)</f>
        <v>1</v>
      </c>
      <c r="Y54" s="35" t="str">
        <f t="shared" ref="Y54:Y61" si="49">VLOOKUP(E54,TeamID,2,FALSE)</f>
        <v>Stratford on Avon AC</v>
      </c>
      <c r="Z54" s="1" t="str">
        <f t="shared" ref="Z54:Z61" si="50">IF(ISNA(Y54),"",Y54)</f>
        <v>Stratford on Avon AC</v>
      </c>
      <c r="AA54" s="1">
        <f t="shared" ref="AA54:AA61" si="51">HLOOKUP(E54,$I$24:$X$25, 2, FALSE)</f>
        <v>7</v>
      </c>
      <c r="AB54" s="1" t="str">
        <f>IF(S56="A","Admin!B24","Admin!C24")</f>
        <v>Admin!B24</v>
      </c>
      <c r="AC54" s="79">
        <v>1</v>
      </c>
      <c r="AD54" s="2" t="str">
        <f t="shared" ref="AD54:AD61" si="52">"S" &amp; ROW(AB54)+AC54</f>
        <v>S55</v>
      </c>
      <c r="AE54" s="2" t="str">
        <f t="shared" ref="AE54:AE61" si="53">"AA$"&amp;ROW(AD54)+AC54-1&amp;":AA$"&amp;ROW(AD54)+AC54+6</f>
        <v>AA$54:AA$61</v>
      </c>
    </row>
    <row r="55" spans="2:31" ht="13.5" customHeight="1" x14ac:dyDescent="0.2">
      <c r="B55" s="34">
        <v>2</v>
      </c>
      <c r="C55" s="67" t="str">
        <f t="shared" ca="1" si="41"/>
        <v>Rachel Padbury</v>
      </c>
      <c r="D55" s="67" t="str">
        <f t="shared" si="42"/>
        <v>Solihull &amp; Small Heath AC</v>
      </c>
      <c r="E55" s="36">
        <v>6</v>
      </c>
      <c r="F55" s="53" t="s">
        <v>1916</v>
      </c>
      <c r="G55" s="49"/>
      <c r="H55" s="49"/>
      <c r="I55" s="58" t="str">
        <f t="shared" si="43"/>
        <v/>
      </c>
      <c r="J55" s="59" t="str">
        <f t="shared" si="43"/>
        <v/>
      </c>
      <c r="K55" s="59" t="str">
        <f t="shared" si="43"/>
        <v/>
      </c>
      <c r="L55" s="59" t="str">
        <f t="shared" si="43"/>
        <v/>
      </c>
      <c r="M55" s="59" t="str">
        <f t="shared" si="43"/>
        <v/>
      </c>
      <c r="N55" s="59">
        <f t="shared" ca="1" si="43"/>
        <v>8</v>
      </c>
      <c r="O55" s="60" t="str">
        <f t="shared" si="43"/>
        <v/>
      </c>
      <c r="P55" s="149" t="str">
        <f t="shared" si="43"/>
        <v/>
      </c>
      <c r="Q55" s="2"/>
      <c r="R55" s="2"/>
      <c r="S55" s="42">
        <f>S53-$S$7</f>
        <v>6</v>
      </c>
      <c r="T55" s="42">
        <f t="shared" ca="1" si="44"/>
        <v>8</v>
      </c>
      <c r="U55" s="42">
        <f t="shared" ca="1" si="45"/>
        <v>8</v>
      </c>
      <c r="V55" s="41" t="str">
        <f t="shared" ca="1" si="46"/>
        <v>Rachel Padbury</v>
      </c>
      <c r="W55" s="42" t="str">
        <f t="shared" si="47"/>
        <v>=6</v>
      </c>
      <c r="X55" s="42">
        <f t="shared" ca="1" si="48"/>
        <v>1</v>
      </c>
      <c r="Y55" s="35" t="str">
        <f t="shared" si="49"/>
        <v>Solihull &amp; Small Heath AC</v>
      </c>
      <c r="Z55" s="1" t="str">
        <f t="shared" si="50"/>
        <v>Solihull &amp; Small Heath AC</v>
      </c>
      <c r="AA55" s="1">
        <f t="shared" si="51"/>
        <v>6</v>
      </c>
      <c r="AB55" s="1" t="str">
        <f>IF(S56="A","Admin!B25","Admin!C25")</f>
        <v>Admin!B25</v>
      </c>
      <c r="AC55" s="79">
        <f t="shared" ref="AC55:AC61" si="54">AC54-1</f>
        <v>0</v>
      </c>
      <c r="AD55" s="2" t="str">
        <f t="shared" si="52"/>
        <v>S55</v>
      </c>
      <c r="AE55" s="2" t="str">
        <f t="shared" si="53"/>
        <v>AA$54:AA$61</v>
      </c>
    </row>
    <row r="56" spans="2:31" ht="13.5" customHeight="1" x14ac:dyDescent="0.2">
      <c r="B56" s="34">
        <v>3</v>
      </c>
      <c r="C56" s="67" t="str">
        <f t="shared" ca="1" si="41"/>
        <v>Ashleigh Beaven</v>
      </c>
      <c r="D56" s="67" t="str">
        <f t="shared" si="42"/>
        <v>Bromsgrove &amp; Redditch AC</v>
      </c>
      <c r="E56" s="36">
        <v>1</v>
      </c>
      <c r="F56" s="53" t="s">
        <v>1917</v>
      </c>
      <c r="G56" s="49"/>
      <c r="H56" s="49"/>
      <c r="I56" s="58">
        <f t="shared" ca="1" si="43"/>
        <v>7</v>
      </c>
      <c r="J56" s="59" t="str">
        <f t="shared" si="43"/>
        <v/>
      </c>
      <c r="K56" s="59" t="str">
        <f t="shared" si="43"/>
        <v/>
      </c>
      <c r="L56" s="59" t="str">
        <f t="shared" si="43"/>
        <v/>
      </c>
      <c r="M56" s="59" t="str">
        <f t="shared" si="43"/>
        <v/>
      </c>
      <c r="N56" s="59" t="str">
        <f t="shared" si="43"/>
        <v/>
      </c>
      <c r="O56" s="60" t="str">
        <f t="shared" si="43"/>
        <v/>
      </c>
      <c r="P56" s="149" t="str">
        <f t="shared" si="43"/>
        <v/>
      </c>
      <c r="Q56" s="2"/>
      <c r="R56" s="2"/>
      <c r="S56" s="81" t="s">
        <v>44</v>
      </c>
      <c r="T56" s="42">
        <f t="shared" ca="1" si="44"/>
        <v>7</v>
      </c>
      <c r="U56" s="42">
        <f t="shared" ca="1" si="45"/>
        <v>7</v>
      </c>
      <c r="V56" s="41" t="str">
        <f t="shared" ca="1" si="46"/>
        <v>Ashleigh Beaven</v>
      </c>
      <c r="W56" s="42" t="str">
        <f t="shared" si="47"/>
        <v>=1</v>
      </c>
      <c r="X56" s="42">
        <f t="shared" ca="1" si="48"/>
        <v>1</v>
      </c>
      <c r="Y56" s="35" t="str">
        <f t="shared" si="49"/>
        <v>Bromsgrove &amp; Redditch AC</v>
      </c>
      <c r="Z56" s="1" t="str">
        <f t="shared" si="50"/>
        <v>Bromsgrove &amp; Redditch AC</v>
      </c>
      <c r="AA56" s="1">
        <f t="shared" si="51"/>
        <v>1</v>
      </c>
      <c r="AB56" s="1" t="str">
        <f>IF(S56="A","Admin!B26","Admin!C26")</f>
        <v>Admin!B26</v>
      </c>
      <c r="AC56" s="79">
        <f t="shared" si="54"/>
        <v>-1</v>
      </c>
      <c r="AD56" s="2" t="str">
        <f t="shared" si="52"/>
        <v>S55</v>
      </c>
      <c r="AE56" s="2" t="str">
        <f t="shared" si="53"/>
        <v>AA$54:AA$61</v>
      </c>
    </row>
    <row r="57" spans="2:31" ht="13.5" customHeight="1" x14ac:dyDescent="0.2">
      <c r="B57" s="34">
        <v>4</v>
      </c>
      <c r="C57" s="67" t="str">
        <f t="shared" ca="1" si="41"/>
        <v>Alison Singleton</v>
      </c>
      <c r="D57" s="67" t="str">
        <f t="shared" si="42"/>
        <v>Newport Harriers</v>
      </c>
      <c r="E57" s="36">
        <v>4</v>
      </c>
      <c r="F57" s="53" t="s">
        <v>1887</v>
      </c>
      <c r="G57" s="49"/>
      <c r="H57" s="49"/>
      <c r="I57" s="58" t="str">
        <f t="shared" si="43"/>
        <v/>
      </c>
      <c r="J57" s="59" t="str">
        <f t="shared" si="43"/>
        <v/>
      </c>
      <c r="K57" s="59" t="str">
        <f t="shared" si="43"/>
        <v/>
      </c>
      <c r="L57" s="59">
        <f t="shared" ca="1" si="43"/>
        <v>6</v>
      </c>
      <c r="M57" s="59" t="str">
        <f t="shared" si="43"/>
        <v/>
      </c>
      <c r="N57" s="59" t="str">
        <f t="shared" si="43"/>
        <v/>
      </c>
      <c r="O57" s="60" t="str">
        <f t="shared" si="43"/>
        <v/>
      </c>
      <c r="P57" s="149" t="str">
        <f t="shared" si="43"/>
        <v/>
      </c>
      <c r="Q57" s="2"/>
      <c r="R57" s="2"/>
      <c r="S57" s="80" t="s">
        <v>85</v>
      </c>
      <c r="T57" s="42">
        <f t="shared" ca="1" si="44"/>
        <v>6</v>
      </c>
      <c r="U57" s="42">
        <f t="shared" ca="1" si="45"/>
        <v>6</v>
      </c>
      <c r="V57" s="41" t="str">
        <f t="shared" ca="1" si="46"/>
        <v>Alison Singleton</v>
      </c>
      <c r="W57" s="42" t="str">
        <f t="shared" si="47"/>
        <v>=4</v>
      </c>
      <c r="X57" s="42">
        <f t="shared" ca="1" si="48"/>
        <v>1</v>
      </c>
      <c r="Y57" s="35" t="str">
        <f t="shared" si="49"/>
        <v>Newport Harriers</v>
      </c>
      <c r="Z57" s="1" t="str">
        <f t="shared" si="50"/>
        <v>Newport Harriers</v>
      </c>
      <c r="AA57" s="1">
        <f t="shared" si="51"/>
        <v>4</v>
      </c>
      <c r="AB57" s="1" t="str">
        <f>IF(S56="A","Admin!B27","Admin!C27")</f>
        <v>Admin!B27</v>
      </c>
      <c r="AC57" s="79">
        <f t="shared" si="54"/>
        <v>-2</v>
      </c>
      <c r="AD57" s="2" t="str">
        <f t="shared" si="52"/>
        <v>S55</v>
      </c>
      <c r="AE57" s="2" t="str">
        <f t="shared" si="53"/>
        <v>AA$54:AA$61</v>
      </c>
    </row>
    <row r="58" spans="2:31" ht="13.5" customHeight="1" x14ac:dyDescent="0.2">
      <c r="B58" s="34">
        <v>5</v>
      </c>
      <c r="C58" s="67" t="str">
        <f t="shared" ca="1" si="41"/>
        <v>Rebecca Carter</v>
      </c>
      <c r="D58" s="67" t="str">
        <f t="shared" si="42"/>
        <v>Kidderminster &amp; Stourport AC</v>
      </c>
      <c r="E58" s="36">
        <v>3</v>
      </c>
      <c r="F58" s="53" t="s">
        <v>1918</v>
      </c>
      <c r="G58" s="49"/>
      <c r="H58" s="49"/>
      <c r="I58" s="58" t="str">
        <f t="shared" si="43"/>
        <v/>
      </c>
      <c r="J58" s="59" t="str">
        <f t="shared" si="43"/>
        <v/>
      </c>
      <c r="K58" s="59">
        <f t="shared" ca="1" si="43"/>
        <v>5</v>
      </c>
      <c r="L58" s="59" t="str">
        <f t="shared" si="43"/>
        <v/>
      </c>
      <c r="M58" s="59" t="str">
        <f t="shared" si="43"/>
        <v/>
      </c>
      <c r="N58" s="59" t="str">
        <f t="shared" si="43"/>
        <v/>
      </c>
      <c r="O58" s="60" t="str">
        <f t="shared" si="43"/>
        <v/>
      </c>
      <c r="P58" s="149" t="str">
        <f t="shared" si="43"/>
        <v/>
      </c>
      <c r="Q58" s="2"/>
      <c r="R58" s="2"/>
      <c r="S58" s="42"/>
      <c r="T58" s="42">
        <f t="shared" ca="1" si="44"/>
        <v>5</v>
      </c>
      <c r="U58" s="42">
        <f t="shared" ca="1" si="45"/>
        <v>5</v>
      </c>
      <c r="V58" s="41" t="str">
        <f t="shared" ca="1" si="46"/>
        <v>Rebecca Carter</v>
      </c>
      <c r="W58" s="42" t="str">
        <f t="shared" si="47"/>
        <v>=3</v>
      </c>
      <c r="X58" s="42">
        <f t="shared" ca="1" si="48"/>
        <v>1</v>
      </c>
      <c r="Y58" s="35" t="str">
        <f t="shared" si="49"/>
        <v>Kidderminster &amp; Stourport AC</v>
      </c>
      <c r="Z58" s="1" t="str">
        <f t="shared" si="50"/>
        <v>Kidderminster &amp; Stourport AC</v>
      </c>
      <c r="AA58" s="1">
        <f t="shared" si="51"/>
        <v>3</v>
      </c>
      <c r="AB58" s="1" t="str">
        <f>IF(S56="A","Admin!B28","Admin!C28")</f>
        <v>Admin!B28</v>
      </c>
      <c r="AC58" s="79">
        <f t="shared" si="54"/>
        <v>-3</v>
      </c>
      <c r="AD58" s="2" t="str">
        <f t="shared" si="52"/>
        <v>S55</v>
      </c>
      <c r="AE58" s="2" t="str">
        <f t="shared" si="53"/>
        <v>AA$54:AA$61</v>
      </c>
    </row>
    <row r="59" spans="2:31" ht="13.5" customHeight="1" x14ac:dyDescent="0.2">
      <c r="B59" s="34">
        <v>6</v>
      </c>
      <c r="C59" s="67" t="str">
        <f t="shared" ca="1" si="41"/>
        <v>Bonita Deathridge</v>
      </c>
      <c r="D59" s="67" t="str">
        <f t="shared" si="42"/>
        <v>Royal Sutton Coldfield</v>
      </c>
      <c r="E59" s="36">
        <v>5</v>
      </c>
      <c r="F59" s="53" t="s">
        <v>1919</v>
      </c>
      <c r="G59" s="49"/>
      <c r="H59" s="49"/>
      <c r="I59" s="58" t="str">
        <f t="shared" si="43"/>
        <v/>
      </c>
      <c r="J59" s="59" t="str">
        <f t="shared" si="43"/>
        <v/>
      </c>
      <c r="K59" s="59" t="str">
        <f t="shared" si="43"/>
        <v/>
      </c>
      <c r="L59" s="59" t="str">
        <f t="shared" si="43"/>
        <v/>
      </c>
      <c r="M59" s="59">
        <f t="shared" ca="1" si="43"/>
        <v>4</v>
      </c>
      <c r="N59" s="59" t="str">
        <f t="shared" si="43"/>
        <v/>
      </c>
      <c r="O59" s="60" t="str">
        <f t="shared" si="43"/>
        <v/>
      </c>
      <c r="P59" s="149" t="str">
        <f t="shared" si="43"/>
        <v/>
      </c>
      <c r="Q59" s="2"/>
      <c r="R59" s="2"/>
      <c r="S59" s="42"/>
      <c r="T59" s="42">
        <f t="shared" ca="1" si="44"/>
        <v>4</v>
      </c>
      <c r="U59" s="42">
        <f t="shared" ca="1" si="45"/>
        <v>4</v>
      </c>
      <c r="V59" s="41" t="str">
        <f t="shared" ca="1" si="46"/>
        <v>Bonita Deathridge</v>
      </c>
      <c r="W59" s="42" t="str">
        <f t="shared" si="47"/>
        <v>=5</v>
      </c>
      <c r="X59" s="42">
        <f t="shared" ca="1" si="48"/>
        <v>1</v>
      </c>
      <c r="Y59" s="35" t="str">
        <f t="shared" si="49"/>
        <v>Royal Sutton Coldfield</v>
      </c>
      <c r="Z59" s="1" t="str">
        <f t="shared" si="50"/>
        <v>Royal Sutton Coldfield</v>
      </c>
      <c r="AA59" s="1">
        <f t="shared" si="51"/>
        <v>5</v>
      </c>
      <c r="AB59" s="1" t="str">
        <f>IF(S56="A","Admin!B29","Admin!C29")</f>
        <v>Admin!B29</v>
      </c>
      <c r="AC59" s="79">
        <f t="shared" si="54"/>
        <v>-4</v>
      </c>
      <c r="AD59" s="2" t="str">
        <f t="shared" si="52"/>
        <v>S55</v>
      </c>
      <c r="AE59" s="2" t="str">
        <f t="shared" si="53"/>
        <v>AA$54:AA$61</v>
      </c>
    </row>
    <row r="60" spans="2:31" ht="13.5" customHeight="1" x14ac:dyDescent="0.2">
      <c r="B60" s="37">
        <v>7</v>
      </c>
      <c r="C60" s="68" t="str">
        <f t="shared" ca="1" si="41"/>
        <v/>
      </c>
      <c r="D60" s="68" t="str">
        <f t="shared" si="42"/>
        <v/>
      </c>
      <c r="E60" s="38"/>
      <c r="F60" s="54" t="s">
        <v>98</v>
      </c>
      <c r="G60" s="49"/>
      <c r="H60" s="49"/>
      <c r="I60" s="61" t="str">
        <f t="shared" si="43"/>
        <v/>
      </c>
      <c r="J60" s="62" t="str">
        <f t="shared" si="43"/>
        <v/>
      </c>
      <c r="K60" s="62" t="str">
        <f t="shared" si="43"/>
        <v/>
      </c>
      <c r="L60" s="62" t="str">
        <f t="shared" si="43"/>
        <v/>
      </c>
      <c r="M60" s="62" t="str">
        <f t="shared" si="43"/>
        <v/>
      </c>
      <c r="N60" s="62" t="str">
        <f t="shared" si="43"/>
        <v/>
      </c>
      <c r="O60" s="63" t="str">
        <f t="shared" si="43"/>
        <v/>
      </c>
      <c r="P60" s="149" t="str">
        <f t="shared" si="43"/>
        <v/>
      </c>
      <c r="Q60" s="2"/>
      <c r="R60" s="2"/>
      <c r="S60" s="42"/>
      <c r="T60" s="42" t="str">
        <f t="shared" ca="1" si="44"/>
        <v>Error</v>
      </c>
      <c r="U60" s="42">
        <f t="shared" ca="1" si="45"/>
        <v>3</v>
      </c>
      <c r="V60" s="41" t="e">
        <f t="shared" ca="1" si="46"/>
        <v>#N/A</v>
      </c>
      <c r="W60" s="42" t="e">
        <f t="shared" si="47"/>
        <v>#N/A</v>
      </c>
      <c r="X60" s="42">
        <f t="shared" ca="1" si="48"/>
        <v>2</v>
      </c>
      <c r="Y60" s="35" t="e">
        <f t="shared" si="49"/>
        <v>#N/A</v>
      </c>
      <c r="Z60" s="1" t="str">
        <f t="shared" si="50"/>
        <v/>
      </c>
      <c r="AA60" s="1" t="e">
        <f t="shared" si="51"/>
        <v>#N/A</v>
      </c>
      <c r="AB60" s="1" t="str">
        <f>IF(S56="A","Admin!B30","Admin!C30")</f>
        <v>Admin!B30</v>
      </c>
      <c r="AC60" s="79">
        <f t="shared" si="54"/>
        <v>-5</v>
      </c>
      <c r="AD60" s="2" t="str">
        <f t="shared" si="52"/>
        <v>S55</v>
      </c>
      <c r="AE60" s="2" t="str">
        <f t="shared" si="53"/>
        <v>AA$54:AA$61</v>
      </c>
    </row>
    <row r="61" spans="2:31" ht="13.5" hidden="1" customHeight="1" x14ac:dyDescent="0.2">
      <c r="B61" s="378">
        <v>8</v>
      </c>
      <c r="C61" s="379" t="str">
        <f t="shared" ca="1" si="41"/>
        <v/>
      </c>
      <c r="D61" s="379" t="str">
        <f t="shared" si="42"/>
        <v/>
      </c>
      <c r="E61" s="380"/>
      <c r="F61" s="381" t="s">
        <v>98</v>
      </c>
      <c r="G61" s="49"/>
      <c r="H61" s="49"/>
      <c r="I61" s="374" t="str">
        <f t="shared" si="43"/>
        <v/>
      </c>
      <c r="J61" s="382" t="str">
        <f t="shared" si="43"/>
        <v/>
      </c>
      <c r="K61" s="382" t="str">
        <f t="shared" si="43"/>
        <v/>
      </c>
      <c r="L61" s="382" t="str">
        <f t="shared" si="43"/>
        <v/>
      </c>
      <c r="M61" s="382" t="str">
        <f t="shared" si="43"/>
        <v/>
      </c>
      <c r="N61" s="382" t="str">
        <f t="shared" si="43"/>
        <v/>
      </c>
      <c r="O61" s="382" t="str">
        <f t="shared" si="43"/>
        <v/>
      </c>
      <c r="P61" s="63" t="str">
        <f t="shared" si="43"/>
        <v/>
      </c>
      <c r="Q61" s="2"/>
      <c r="R61" s="2"/>
      <c r="S61" s="42"/>
      <c r="T61" s="42" t="str">
        <f t="shared" ca="1" si="44"/>
        <v>Error</v>
      </c>
      <c r="U61" s="42">
        <f t="shared" ca="1" si="45"/>
        <v>0</v>
      </c>
      <c r="V61" s="41" t="e">
        <f t="shared" ca="1" si="46"/>
        <v>#N/A</v>
      </c>
      <c r="W61" s="42" t="e">
        <f t="shared" si="47"/>
        <v>#N/A</v>
      </c>
      <c r="X61" s="42">
        <f t="shared" ca="1" si="48"/>
        <v>2</v>
      </c>
      <c r="Y61" s="35" t="e">
        <f t="shared" si="49"/>
        <v>#N/A</v>
      </c>
      <c r="Z61" s="1" t="str">
        <f t="shared" si="50"/>
        <v/>
      </c>
      <c r="AA61" s="1" t="e">
        <f t="shared" si="51"/>
        <v>#N/A</v>
      </c>
      <c r="AB61" s="1" t="str">
        <f>IF(S56="A","Admin!B31","Admin!C31")</f>
        <v>Admin!B31</v>
      </c>
      <c r="AC61" s="79">
        <f t="shared" si="54"/>
        <v>-6</v>
      </c>
      <c r="AD61" s="2" t="str">
        <f t="shared" si="52"/>
        <v>S55</v>
      </c>
      <c r="AE61" s="2" t="str">
        <f t="shared" si="53"/>
        <v>AA$54:AA$61</v>
      </c>
    </row>
    <row r="62" spans="2:31" ht="13.5" customHeight="1" x14ac:dyDescent="0.2">
      <c r="B62" s="50"/>
      <c r="C62" s="48"/>
      <c r="D62" s="48"/>
      <c r="E62" s="50"/>
      <c r="F62" s="49" t="s">
        <v>98</v>
      </c>
      <c r="G62" s="49"/>
      <c r="H62" s="49"/>
      <c r="I62" s="51"/>
      <c r="J62" s="51"/>
      <c r="K62" s="51"/>
      <c r="L62" s="51"/>
      <c r="M62" s="51"/>
      <c r="N62" s="51"/>
      <c r="O62" s="51"/>
      <c r="P62" s="51"/>
      <c r="Q62" s="2"/>
      <c r="R62" s="2"/>
      <c r="S62" s="42"/>
      <c r="T62" s="42"/>
      <c r="U62" s="41"/>
      <c r="V62" s="41"/>
      <c r="W62" s="42"/>
      <c r="X62" s="42"/>
      <c r="Y62" s="41"/>
    </row>
    <row r="63" spans="2:31" ht="13.5" customHeight="1" x14ac:dyDescent="0.2">
      <c r="B63" s="50"/>
      <c r="C63" s="48"/>
      <c r="D63" s="48"/>
      <c r="E63" s="50"/>
      <c r="F63" s="49"/>
      <c r="G63" s="49"/>
      <c r="H63" s="49"/>
      <c r="I63" s="51"/>
      <c r="J63" s="51"/>
      <c r="K63" s="51"/>
      <c r="L63" s="51"/>
      <c r="M63" s="51"/>
      <c r="N63" s="51"/>
      <c r="O63" s="51"/>
      <c r="P63" s="51"/>
      <c r="Q63" s="2"/>
      <c r="R63" s="2"/>
      <c r="S63" s="42"/>
      <c r="T63" s="42"/>
      <c r="U63" s="41"/>
      <c r="V63" s="41"/>
      <c r="W63" s="42"/>
      <c r="X63" s="42"/>
      <c r="Y63" s="41"/>
    </row>
    <row r="64" spans="2:31" s="2" customFormat="1" ht="13.5" customHeight="1" x14ac:dyDescent="0.2">
      <c r="B64" s="32" t="str">
        <f ca="1">S66 &amp; " " &amp; S68 &amp; " string  (" &amp; S$3 &amp;")"</f>
        <v>200m B string  (Women)</v>
      </c>
      <c r="D64" s="87" t="s">
        <v>94</v>
      </c>
      <c r="E64" s="390"/>
      <c r="F64" s="29" t="s">
        <v>72</v>
      </c>
      <c r="H64" s="47"/>
      <c r="I64" s="29"/>
    </row>
    <row r="65" spans="2:31" ht="13.5" customHeight="1" x14ac:dyDescent="0.2">
      <c r="B65" s="315" t="s">
        <v>26</v>
      </c>
      <c r="C65" s="70" t="s">
        <v>23</v>
      </c>
      <c r="D65" s="70" t="s">
        <v>70</v>
      </c>
      <c r="E65" s="316" t="s">
        <v>24</v>
      </c>
      <c r="F65" s="317" t="s">
        <v>27</v>
      </c>
      <c r="G65" s="48"/>
      <c r="H65" s="48"/>
      <c r="I65" s="70" t="str">
        <f t="shared" ref="I65:P65" si="55">I$3</f>
        <v>Bromsgrove &amp; Redditch AC</v>
      </c>
      <c r="J65" s="70" t="str">
        <f t="shared" si="55"/>
        <v>Burton AC</v>
      </c>
      <c r="K65" s="70" t="str">
        <f t="shared" si="55"/>
        <v>Kidderminster &amp; Stourport AC</v>
      </c>
      <c r="L65" s="70" t="str">
        <f t="shared" si="55"/>
        <v>Newport Harriers</v>
      </c>
      <c r="M65" s="70" t="str">
        <f t="shared" si="55"/>
        <v>Royal Sutton Coldfield</v>
      </c>
      <c r="N65" s="70" t="str">
        <f t="shared" si="55"/>
        <v>Solihull &amp; Small Heath AC</v>
      </c>
      <c r="O65" s="70" t="str">
        <f t="shared" si="55"/>
        <v>Stratford on Avon AC</v>
      </c>
      <c r="P65" s="383" t="str">
        <f t="shared" si="55"/>
        <v>Team8</v>
      </c>
      <c r="S65" s="40">
        <v>7</v>
      </c>
      <c r="T65" s="41"/>
      <c r="U65" s="42" t="s">
        <v>81</v>
      </c>
      <c r="V65" s="41"/>
      <c r="W65" s="42"/>
      <c r="X65" s="42" t="s">
        <v>82</v>
      </c>
      <c r="Y65" s="41" t="s">
        <v>83</v>
      </c>
      <c r="Z65" s="1" t="s">
        <v>84</v>
      </c>
    </row>
    <row r="66" spans="2:31" ht="13.5" customHeight="1" x14ac:dyDescent="0.2">
      <c r="B66" s="222">
        <v>1</v>
      </c>
      <c r="C66" s="223" t="str">
        <f t="shared" ref="C66:C73" ca="1" si="56">IF(ISNA(V66),"",V66)</f>
        <v>Sophia Davila</v>
      </c>
      <c r="D66" s="223" t="str">
        <f t="shared" ref="D66:D73" si="57">IF(ISNA(Y66),"",Y66)</f>
        <v>Solihull &amp; Small Heath AC</v>
      </c>
      <c r="E66" s="224">
        <v>66</v>
      </c>
      <c r="F66" s="225" t="s">
        <v>1920</v>
      </c>
      <c r="G66" s="49"/>
      <c r="H66" s="49"/>
      <c r="I66" s="55" t="str">
        <f t="shared" ref="I66:P73" si="58">IF($Z66=I$3,$T66,"")</f>
        <v/>
      </c>
      <c r="J66" s="56" t="str">
        <f t="shared" si="58"/>
        <v/>
      </c>
      <c r="K66" s="56" t="str">
        <f t="shared" si="58"/>
        <v/>
      </c>
      <c r="L66" s="56" t="str">
        <f t="shared" si="58"/>
        <v/>
      </c>
      <c r="M66" s="56" t="str">
        <f t="shared" si="58"/>
        <v/>
      </c>
      <c r="N66" s="56">
        <f t="shared" ca="1" si="58"/>
        <v>8</v>
      </c>
      <c r="O66" s="57" t="str">
        <f t="shared" si="58"/>
        <v/>
      </c>
      <c r="P66" s="144" t="str">
        <f t="shared" si="58"/>
        <v/>
      </c>
      <c r="Q66" s="2"/>
      <c r="R66" s="2"/>
      <c r="S66" s="42" t="str">
        <f ca="1">VLOOKUP(S65,INDIRECT($S$5),2,FALSE)</f>
        <v>200m</v>
      </c>
      <c r="T66" s="42">
        <f t="shared" ref="T66:T73" ca="1" si="59">IF(X66&gt;1,"Error",U66)</f>
        <v>8</v>
      </c>
      <c r="U66" s="42">
        <f t="shared" ref="U66:U73" ca="1" si="60">IF(AND(E66&lt;&gt;"",LEFT(F66,1)="d"),0,INDIRECT(AB66))</f>
        <v>8</v>
      </c>
      <c r="V66" s="41" t="str">
        <f t="shared" ref="V66:V73" ca="1" si="61">HLOOKUP(E66,INDIRECT($S$4),INDIRECT(AD66),FALSE)</f>
        <v>Sophia Davila</v>
      </c>
      <c r="W66" s="42" t="str">
        <f t="shared" ref="W66:W73" si="62">CONCATENATE("=",AA66)</f>
        <v>=6</v>
      </c>
      <c r="X66" s="42">
        <f t="shared" ref="X66:X73" ca="1" si="63">COUNTIF(INDIRECT(AE66),W66)</f>
        <v>1</v>
      </c>
      <c r="Y66" s="35" t="str">
        <f t="shared" ref="Y66:Y73" si="64">VLOOKUP(E66,TeamID,2,FALSE)</f>
        <v>Solihull &amp; Small Heath AC</v>
      </c>
      <c r="Z66" s="1" t="str">
        <f t="shared" ref="Z66:Z73" si="65">IF(ISNA(Y66),"",Y66)</f>
        <v>Solihull &amp; Small Heath AC</v>
      </c>
      <c r="AA66" s="1">
        <f t="shared" ref="AA66:AA73" si="66">HLOOKUP(E66,$I$24:$X$25, 2, FALSE)</f>
        <v>6</v>
      </c>
      <c r="AB66" s="1" t="str">
        <f>IF(S68="A","Admin!B24","Admin!C24")</f>
        <v>Admin!C24</v>
      </c>
      <c r="AC66" s="79">
        <v>1</v>
      </c>
      <c r="AD66" s="2" t="str">
        <f t="shared" ref="AD66:AD73" si="67">"S" &amp; ROW(AB66)+AC66</f>
        <v>S67</v>
      </c>
      <c r="AE66" s="2" t="str">
        <f t="shared" ref="AE66:AE73" si="68">"AA$"&amp;ROW(AD66)+AC66-1&amp;":AA$"&amp;ROW(AD66)+AC66+6</f>
        <v>AA$66:AA$73</v>
      </c>
    </row>
    <row r="67" spans="2:31" ht="13.5" customHeight="1" x14ac:dyDescent="0.2">
      <c r="B67" s="34">
        <v>2</v>
      </c>
      <c r="C67" s="67" t="str">
        <f t="shared" ca="1" si="56"/>
        <v>Anna Gionis</v>
      </c>
      <c r="D67" s="67" t="str">
        <f t="shared" si="57"/>
        <v>Stratford on Avon AC</v>
      </c>
      <c r="E67" s="36">
        <v>77</v>
      </c>
      <c r="F67" s="53" t="s">
        <v>1887</v>
      </c>
      <c r="G67" s="49"/>
      <c r="H67" s="49"/>
      <c r="I67" s="58" t="str">
        <f t="shared" si="58"/>
        <v/>
      </c>
      <c r="J67" s="59" t="str">
        <f t="shared" si="58"/>
        <v/>
      </c>
      <c r="K67" s="59" t="str">
        <f t="shared" si="58"/>
        <v/>
      </c>
      <c r="L67" s="59" t="str">
        <f t="shared" si="58"/>
        <v/>
      </c>
      <c r="M67" s="59" t="str">
        <f t="shared" si="58"/>
        <v/>
      </c>
      <c r="N67" s="59" t="str">
        <f t="shared" si="58"/>
        <v/>
      </c>
      <c r="O67" s="60">
        <f t="shared" ca="1" si="58"/>
        <v>6</v>
      </c>
      <c r="P67" s="149" t="str">
        <f t="shared" si="58"/>
        <v/>
      </c>
      <c r="Q67" s="2"/>
      <c r="R67" s="2"/>
      <c r="S67" s="42">
        <f>S65-$S$7</f>
        <v>6</v>
      </c>
      <c r="T67" s="42">
        <f t="shared" ca="1" si="59"/>
        <v>6</v>
      </c>
      <c r="U67" s="42">
        <f t="shared" ca="1" si="60"/>
        <v>6</v>
      </c>
      <c r="V67" s="41" t="str">
        <f t="shared" ca="1" si="61"/>
        <v>Anna Gionis</v>
      </c>
      <c r="W67" s="42" t="str">
        <f t="shared" si="62"/>
        <v>=7</v>
      </c>
      <c r="X67" s="42">
        <f t="shared" ca="1" si="63"/>
        <v>1</v>
      </c>
      <c r="Y67" s="35" t="str">
        <f t="shared" si="64"/>
        <v>Stratford on Avon AC</v>
      </c>
      <c r="Z67" s="1" t="str">
        <f t="shared" si="65"/>
        <v>Stratford on Avon AC</v>
      </c>
      <c r="AA67" s="1">
        <f t="shared" si="66"/>
        <v>7</v>
      </c>
      <c r="AB67" s="1" t="str">
        <f>IF(S68="A","Admin!B25","Admin!C25")</f>
        <v>Admin!C25</v>
      </c>
      <c r="AC67" s="79">
        <f t="shared" ref="AC67:AC73" si="69">AC66-1</f>
        <v>0</v>
      </c>
      <c r="AD67" s="2" t="str">
        <f t="shared" si="67"/>
        <v>S67</v>
      </c>
      <c r="AE67" s="2" t="str">
        <f t="shared" si="68"/>
        <v>AA$66:AA$73</v>
      </c>
    </row>
    <row r="68" spans="2:31" ht="13.5" customHeight="1" x14ac:dyDescent="0.2">
      <c r="B68" s="34">
        <v>3</v>
      </c>
      <c r="C68" s="67" t="str">
        <f t="shared" ca="1" si="56"/>
        <v>Elizabeth Russell</v>
      </c>
      <c r="D68" s="67" t="str">
        <f t="shared" si="57"/>
        <v>Bromsgrove &amp; Redditch AC</v>
      </c>
      <c r="E68" s="36">
        <v>11</v>
      </c>
      <c r="F68" s="53" t="s">
        <v>1921</v>
      </c>
      <c r="G68" s="49"/>
      <c r="H68" s="49"/>
      <c r="I68" s="58">
        <f t="shared" ca="1" si="58"/>
        <v>5</v>
      </c>
      <c r="J68" s="59" t="str">
        <f t="shared" si="58"/>
        <v/>
      </c>
      <c r="K68" s="59" t="str">
        <f t="shared" si="58"/>
        <v/>
      </c>
      <c r="L68" s="59" t="str">
        <f t="shared" si="58"/>
        <v/>
      </c>
      <c r="M68" s="59" t="str">
        <f t="shared" si="58"/>
        <v/>
      </c>
      <c r="N68" s="59" t="str">
        <f t="shared" si="58"/>
        <v/>
      </c>
      <c r="O68" s="60" t="str">
        <f t="shared" si="58"/>
        <v/>
      </c>
      <c r="P68" s="149" t="str">
        <f t="shared" si="58"/>
        <v/>
      </c>
      <c r="Q68" s="2"/>
      <c r="R68" s="2"/>
      <c r="S68" s="81" t="s">
        <v>45</v>
      </c>
      <c r="T68" s="42">
        <f t="shared" ca="1" si="59"/>
        <v>5</v>
      </c>
      <c r="U68" s="42">
        <f t="shared" ca="1" si="60"/>
        <v>5</v>
      </c>
      <c r="V68" s="41" t="str">
        <f t="shared" ca="1" si="61"/>
        <v>Elizabeth Russell</v>
      </c>
      <c r="W68" s="42" t="str">
        <f t="shared" si="62"/>
        <v>=1</v>
      </c>
      <c r="X68" s="42">
        <f t="shared" ca="1" si="63"/>
        <v>1</v>
      </c>
      <c r="Y68" s="35" t="str">
        <f t="shared" si="64"/>
        <v>Bromsgrove &amp; Redditch AC</v>
      </c>
      <c r="Z68" s="1" t="str">
        <f t="shared" si="65"/>
        <v>Bromsgrove &amp; Redditch AC</v>
      </c>
      <c r="AA68" s="1">
        <f t="shared" si="66"/>
        <v>1</v>
      </c>
      <c r="AB68" s="1" t="str">
        <f>IF(S68="A","Admin!B26","Admin!C26")</f>
        <v>Admin!C26</v>
      </c>
      <c r="AC68" s="79">
        <f t="shared" si="69"/>
        <v>-1</v>
      </c>
      <c r="AD68" s="2" t="str">
        <f t="shared" si="67"/>
        <v>S67</v>
      </c>
      <c r="AE68" s="2" t="str">
        <f t="shared" si="68"/>
        <v>AA$66:AA$73</v>
      </c>
    </row>
    <row r="69" spans="2:31" ht="13.5" customHeight="1" x14ac:dyDescent="0.2">
      <c r="B69" s="34">
        <v>4</v>
      </c>
      <c r="C69" s="67" t="str">
        <f t="shared" ca="1" si="56"/>
        <v>Megan Selway</v>
      </c>
      <c r="D69" s="67" t="str">
        <f t="shared" si="57"/>
        <v>Newport Harriers</v>
      </c>
      <c r="E69" s="36">
        <v>44</v>
      </c>
      <c r="F69" s="53" t="s">
        <v>1922</v>
      </c>
      <c r="G69" s="49"/>
      <c r="H69" s="49"/>
      <c r="I69" s="58" t="str">
        <f t="shared" si="58"/>
        <v/>
      </c>
      <c r="J69" s="59" t="str">
        <f t="shared" si="58"/>
        <v/>
      </c>
      <c r="K69" s="59" t="str">
        <f t="shared" si="58"/>
        <v/>
      </c>
      <c r="L69" s="59">
        <f t="shared" ca="1" si="58"/>
        <v>4</v>
      </c>
      <c r="M69" s="59" t="str">
        <f t="shared" si="58"/>
        <v/>
      </c>
      <c r="N69" s="59" t="str">
        <f t="shared" si="58"/>
        <v/>
      </c>
      <c r="O69" s="60" t="str">
        <f t="shared" si="58"/>
        <v/>
      </c>
      <c r="P69" s="149" t="str">
        <f t="shared" si="58"/>
        <v/>
      </c>
      <c r="Q69" s="2"/>
      <c r="R69" s="2"/>
      <c r="S69" s="80" t="s">
        <v>85</v>
      </c>
      <c r="T69" s="42">
        <f t="shared" ca="1" si="59"/>
        <v>4</v>
      </c>
      <c r="U69" s="42">
        <f t="shared" ca="1" si="60"/>
        <v>4</v>
      </c>
      <c r="V69" s="41" t="str">
        <f t="shared" ca="1" si="61"/>
        <v>Megan Selway</v>
      </c>
      <c r="W69" s="42" t="str">
        <f t="shared" si="62"/>
        <v>=4</v>
      </c>
      <c r="X69" s="42">
        <f t="shared" ca="1" si="63"/>
        <v>1</v>
      </c>
      <c r="Y69" s="35" t="str">
        <f t="shared" si="64"/>
        <v>Newport Harriers</v>
      </c>
      <c r="Z69" s="1" t="str">
        <f t="shared" si="65"/>
        <v>Newport Harriers</v>
      </c>
      <c r="AA69" s="1">
        <f t="shared" si="66"/>
        <v>4</v>
      </c>
      <c r="AB69" s="1" t="str">
        <f>IF(S68="A","Admin!B27","Admin!C27")</f>
        <v>Admin!C27</v>
      </c>
      <c r="AC69" s="79">
        <f t="shared" si="69"/>
        <v>-2</v>
      </c>
      <c r="AD69" s="2" t="str">
        <f t="shared" si="67"/>
        <v>S67</v>
      </c>
      <c r="AE69" s="2" t="str">
        <f t="shared" si="68"/>
        <v>AA$66:AA$73</v>
      </c>
    </row>
    <row r="70" spans="2:31" ht="13.5" customHeight="1" x14ac:dyDescent="0.2">
      <c r="B70" s="34">
        <v>5</v>
      </c>
      <c r="C70" s="67" t="str">
        <f t="shared" ca="1" si="56"/>
        <v>Harriet Buxton</v>
      </c>
      <c r="D70" s="67" t="str">
        <f t="shared" si="57"/>
        <v>Burton AC</v>
      </c>
      <c r="E70" s="36">
        <v>22</v>
      </c>
      <c r="F70" s="53" t="s">
        <v>1922</v>
      </c>
      <c r="G70" s="49"/>
      <c r="H70" s="49"/>
      <c r="I70" s="58" t="str">
        <f t="shared" si="58"/>
        <v/>
      </c>
      <c r="J70" s="59">
        <f t="shared" ca="1" si="58"/>
        <v>3</v>
      </c>
      <c r="K70" s="59" t="str">
        <f t="shared" si="58"/>
        <v/>
      </c>
      <c r="L70" s="59" t="str">
        <f t="shared" si="58"/>
        <v/>
      </c>
      <c r="M70" s="59" t="str">
        <f t="shared" si="58"/>
        <v/>
      </c>
      <c r="N70" s="59" t="str">
        <f t="shared" si="58"/>
        <v/>
      </c>
      <c r="O70" s="60" t="str">
        <f t="shared" si="58"/>
        <v/>
      </c>
      <c r="P70" s="149" t="str">
        <f t="shared" si="58"/>
        <v/>
      </c>
      <c r="Q70" s="2"/>
      <c r="R70" s="2"/>
      <c r="S70" s="42"/>
      <c r="T70" s="42">
        <f t="shared" ca="1" si="59"/>
        <v>3</v>
      </c>
      <c r="U70" s="42">
        <f t="shared" ca="1" si="60"/>
        <v>3</v>
      </c>
      <c r="V70" s="41" t="str">
        <f t="shared" ca="1" si="61"/>
        <v>Harriet Buxton</v>
      </c>
      <c r="W70" s="42" t="str">
        <f t="shared" si="62"/>
        <v>=2</v>
      </c>
      <c r="X70" s="42">
        <f t="shared" ca="1" si="63"/>
        <v>1</v>
      </c>
      <c r="Y70" s="35" t="str">
        <f t="shared" si="64"/>
        <v>Burton AC</v>
      </c>
      <c r="Z70" s="1" t="str">
        <f t="shared" si="65"/>
        <v>Burton AC</v>
      </c>
      <c r="AA70" s="1">
        <f t="shared" si="66"/>
        <v>2</v>
      </c>
      <c r="AB70" s="1" t="str">
        <f>IF(S68="A","Admin!B28","Admin!C28")</f>
        <v>Admin!C28</v>
      </c>
      <c r="AC70" s="79">
        <f t="shared" si="69"/>
        <v>-3</v>
      </c>
      <c r="AD70" s="2" t="str">
        <f t="shared" si="67"/>
        <v>S67</v>
      </c>
      <c r="AE70" s="2" t="str">
        <f t="shared" si="68"/>
        <v>AA$66:AA$73</v>
      </c>
    </row>
    <row r="71" spans="2:31" ht="13.5" customHeight="1" x14ac:dyDescent="0.2">
      <c r="B71" s="34">
        <v>6</v>
      </c>
      <c r="C71" s="67" t="str">
        <f t="shared" ca="1" si="56"/>
        <v>Yasmin Berrow</v>
      </c>
      <c r="D71" s="67" t="str">
        <f t="shared" si="57"/>
        <v>Kidderminster &amp; Stourport AC</v>
      </c>
      <c r="E71" s="36">
        <v>33</v>
      </c>
      <c r="F71" s="53" t="s">
        <v>1923</v>
      </c>
      <c r="G71" s="49"/>
      <c r="H71" s="49"/>
      <c r="I71" s="58" t="str">
        <f t="shared" si="58"/>
        <v/>
      </c>
      <c r="J71" s="59" t="str">
        <f t="shared" si="58"/>
        <v/>
      </c>
      <c r="K71" s="59">
        <f t="shared" ca="1" si="58"/>
        <v>2</v>
      </c>
      <c r="L71" s="59" t="str">
        <f t="shared" si="58"/>
        <v/>
      </c>
      <c r="M71" s="59" t="str">
        <f t="shared" si="58"/>
        <v/>
      </c>
      <c r="N71" s="59" t="str">
        <f t="shared" si="58"/>
        <v/>
      </c>
      <c r="O71" s="60" t="str">
        <f t="shared" si="58"/>
        <v/>
      </c>
      <c r="P71" s="149" t="str">
        <f t="shared" si="58"/>
        <v/>
      </c>
      <c r="Q71" s="2"/>
      <c r="R71" s="2"/>
      <c r="S71" s="42"/>
      <c r="T71" s="42">
        <f t="shared" ca="1" si="59"/>
        <v>2</v>
      </c>
      <c r="U71" s="42">
        <f t="shared" ca="1" si="60"/>
        <v>2</v>
      </c>
      <c r="V71" s="41" t="str">
        <f t="shared" ca="1" si="61"/>
        <v>Yasmin Berrow</v>
      </c>
      <c r="W71" s="42" t="str">
        <f t="shared" si="62"/>
        <v>=3</v>
      </c>
      <c r="X71" s="42">
        <f t="shared" ca="1" si="63"/>
        <v>1</v>
      </c>
      <c r="Y71" s="35" t="str">
        <f t="shared" si="64"/>
        <v>Kidderminster &amp; Stourport AC</v>
      </c>
      <c r="Z71" s="1" t="str">
        <f t="shared" si="65"/>
        <v>Kidderminster &amp; Stourport AC</v>
      </c>
      <c r="AA71" s="1">
        <f t="shared" si="66"/>
        <v>3</v>
      </c>
      <c r="AB71" s="1" t="str">
        <f>IF(S68="A","Admin!B29","Admin!C29")</f>
        <v>Admin!C29</v>
      </c>
      <c r="AC71" s="79">
        <f t="shared" si="69"/>
        <v>-4</v>
      </c>
      <c r="AD71" s="2" t="str">
        <f t="shared" si="67"/>
        <v>S67</v>
      </c>
      <c r="AE71" s="2" t="str">
        <f t="shared" si="68"/>
        <v>AA$66:AA$73</v>
      </c>
    </row>
    <row r="72" spans="2:31" ht="13.5" customHeight="1" x14ac:dyDescent="0.2">
      <c r="B72" s="37">
        <v>7</v>
      </c>
      <c r="C72" s="68" t="str">
        <f t="shared" ca="1" si="56"/>
        <v>Maddy Underwood</v>
      </c>
      <c r="D72" s="68" t="str">
        <f t="shared" si="57"/>
        <v>Royal Sutton Coldfield</v>
      </c>
      <c r="E72" s="38">
        <v>55</v>
      </c>
      <c r="F72" s="54" t="s">
        <v>1924</v>
      </c>
      <c r="G72" s="49"/>
      <c r="H72" s="49"/>
      <c r="I72" s="61" t="str">
        <f t="shared" si="58"/>
        <v/>
      </c>
      <c r="J72" s="62" t="str">
        <f t="shared" si="58"/>
        <v/>
      </c>
      <c r="K72" s="62" t="str">
        <f t="shared" si="58"/>
        <v/>
      </c>
      <c r="L72" s="62" t="str">
        <f t="shared" si="58"/>
        <v/>
      </c>
      <c r="M72" s="62">
        <f t="shared" ca="1" si="58"/>
        <v>1</v>
      </c>
      <c r="N72" s="62" t="str">
        <f t="shared" si="58"/>
        <v/>
      </c>
      <c r="O72" s="63" t="str">
        <f t="shared" si="58"/>
        <v/>
      </c>
      <c r="P72" s="149" t="str">
        <f t="shared" si="58"/>
        <v/>
      </c>
      <c r="Q72" s="2"/>
      <c r="R72" s="2"/>
      <c r="S72" s="42"/>
      <c r="T72" s="42">
        <f t="shared" ca="1" si="59"/>
        <v>1</v>
      </c>
      <c r="U72" s="42">
        <f t="shared" ca="1" si="60"/>
        <v>1</v>
      </c>
      <c r="V72" s="41" t="str">
        <f t="shared" ca="1" si="61"/>
        <v>Maddy Underwood</v>
      </c>
      <c r="W72" s="42" t="str">
        <f t="shared" si="62"/>
        <v>=5</v>
      </c>
      <c r="X72" s="42">
        <f t="shared" ca="1" si="63"/>
        <v>1</v>
      </c>
      <c r="Y72" s="35" t="str">
        <f t="shared" si="64"/>
        <v>Royal Sutton Coldfield</v>
      </c>
      <c r="Z72" s="1" t="str">
        <f t="shared" si="65"/>
        <v>Royal Sutton Coldfield</v>
      </c>
      <c r="AA72" s="1">
        <f t="shared" si="66"/>
        <v>5</v>
      </c>
      <c r="AB72" s="1" t="str">
        <f>IF(S68="A","Admin!B30","Admin!C30")</f>
        <v>Admin!C30</v>
      </c>
      <c r="AC72" s="79">
        <f t="shared" si="69"/>
        <v>-5</v>
      </c>
      <c r="AD72" s="2" t="str">
        <f t="shared" si="67"/>
        <v>S67</v>
      </c>
      <c r="AE72" s="2" t="str">
        <f t="shared" si="68"/>
        <v>AA$66:AA$73</v>
      </c>
    </row>
    <row r="73" spans="2:31" ht="13.5" hidden="1" customHeight="1" x14ac:dyDescent="0.2">
      <c r="B73" s="378">
        <v>8</v>
      </c>
      <c r="C73" s="379" t="str">
        <f t="shared" ca="1" si="56"/>
        <v/>
      </c>
      <c r="D73" s="379" t="str">
        <f t="shared" si="57"/>
        <v/>
      </c>
      <c r="E73" s="380"/>
      <c r="F73" s="381" t="s">
        <v>98</v>
      </c>
      <c r="G73" s="49"/>
      <c r="H73" s="49"/>
      <c r="I73" s="374" t="str">
        <f t="shared" si="58"/>
        <v/>
      </c>
      <c r="J73" s="382" t="str">
        <f t="shared" si="58"/>
        <v/>
      </c>
      <c r="K73" s="382" t="str">
        <f t="shared" si="58"/>
        <v/>
      </c>
      <c r="L73" s="382" t="str">
        <f t="shared" si="58"/>
        <v/>
      </c>
      <c r="M73" s="382" t="str">
        <f t="shared" si="58"/>
        <v/>
      </c>
      <c r="N73" s="382" t="str">
        <f t="shared" si="58"/>
        <v/>
      </c>
      <c r="O73" s="382" t="str">
        <f t="shared" si="58"/>
        <v/>
      </c>
      <c r="P73" s="63" t="str">
        <f t="shared" si="58"/>
        <v/>
      </c>
      <c r="Q73" s="2"/>
      <c r="R73" s="2"/>
      <c r="S73" s="42"/>
      <c r="T73" s="42">
        <f t="shared" ca="1" si="59"/>
        <v>0</v>
      </c>
      <c r="U73" s="42">
        <f t="shared" ca="1" si="60"/>
        <v>0</v>
      </c>
      <c r="V73" s="41" t="e">
        <f t="shared" ca="1" si="61"/>
        <v>#N/A</v>
      </c>
      <c r="W73" s="42" t="e">
        <f t="shared" si="62"/>
        <v>#N/A</v>
      </c>
      <c r="X73" s="42">
        <f t="shared" ca="1" si="63"/>
        <v>1</v>
      </c>
      <c r="Y73" s="35" t="e">
        <f t="shared" si="64"/>
        <v>#N/A</v>
      </c>
      <c r="Z73" s="1" t="str">
        <f t="shared" si="65"/>
        <v/>
      </c>
      <c r="AA73" s="1" t="e">
        <f t="shared" si="66"/>
        <v>#N/A</v>
      </c>
      <c r="AB73" s="1" t="str">
        <f>IF(S68="A","Admin!B31","Admin!C31")</f>
        <v>Admin!C31</v>
      </c>
      <c r="AC73" s="79">
        <f t="shared" si="69"/>
        <v>-6</v>
      </c>
      <c r="AD73" s="2" t="str">
        <f t="shared" si="67"/>
        <v>S67</v>
      </c>
      <c r="AE73" s="2" t="str">
        <f t="shared" si="68"/>
        <v>AA$66:AA$73</v>
      </c>
    </row>
    <row r="74" spans="2:31" ht="13.5" customHeight="1" x14ac:dyDescent="0.2"/>
    <row r="75" spans="2:31" ht="13.5" customHeight="1" x14ac:dyDescent="0.2"/>
    <row r="76" spans="2:31" s="2" customFormat="1" ht="13.5" customHeight="1" x14ac:dyDescent="0.2">
      <c r="B76" s="32" t="str">
        <f ca="1">S78 &amp; " " &amp; S80 &amp; " string  (" &amp; S$3 &amp;")"</f>
        <v>400m A string  (Women)</v>
      </c>
      <c r="H76" s="47"/>
      <c r="I76" s="29"/>
    </row>
    <row r="77" spans="2:31" ht="13.5" customHeight="1" x14ac:dyDescent="0.2">
      <c r="B77" s="315" t="s">
        <v>26</v>
      </c>
      <c r="C77" s="70" t="s">
        <v>23</v>
      </c>
      <c r="D77" s="70" t="s">
        <v>70</v>
      </c>
      <c r="E77" s="316" t="s">
        <v>24</v>
      </c>
      <c r="F77" s="317" t="s">
        <v>27</v>
      </c>
      <c r="G77" s="48"/>
      <c r="H77" s="48"/>
      <c r="I77" s="70" t="str">
        <f t="shared" ref="I77:P77" si="70">I$3</f>
        <v>Bromsgrove &amp; Redditch AC</v>
      </c>
      <c r="J77" s="70" t="str">
        <f t="shared" si="70"/>
        <v>Burton AC</v>
      </c>
      <c r="K77" s="70" t="str">
        <f t="shared" si="70"/>
        <v>Kidderminster &amp; Stourport AC</v>
      </c>
      <c r="L77" s="70" t="str">
        <f t="shared" si="70"/>
        <v>Newport Harriers</v>
      </c>
      <c r="M77" s="70" t="str">
        <f t="shared" si="70"/>
        <v>Royal Sutton Coldfield</v>
      </c>
      <c r="N77" s="70" t="str">
        <f t="shared" si="70"/>
        <v>Solihull &amp; Small Heath AC</v>
      </c>
      <c r="O77" s="70" t="str">
        <f t="shared" si="70"/>
        <v>Stratford on Avon AC</v>
      </c>
      <c r="P77" s="383" t="str">
        <f t="shared" si="70"/>
        <v>Team8</v>
      </c>
      <c r="S77" s="40">
        <v>8</v>
      </c>
      <c r="T77" s="41"/>
      <c r="U77" s="42" t="s">
        <v>81</v>
      </c>
      <c r="V77" s="41"/>
      <c r="W77" s="42"/>
      <c r="X77" s="42" t="s">
        <v>82</v>
      </c>
      <c r="Y77" s="41" t="s">
        <v>83</v>
      </c>
      <c r="Z77" s="1" t="s">
        <v>84</v>
      </c>
    </row>
    <row r="78" spans="2:31" ht="13.5" customHeight="1" x14ac:dyDescent="0.2">
      <c r="B78" s="222">
        <v>1</v>
      </c>
      <c r="C78" s="223" t="str">
        <f t="shared" ref="C78:C85" ca="1" si="71">IF(ISNA(V78),"",V78)</f>
        <v>Mary Takwoingi</v>
      </c>
      <c r="D78" s="223" t="str">
        <f t="shared" ref="D78:D85" si="72">IF(ISNA(Y78),"",Y78)</f>
        <v>Solihull &amp; Small Heath AC</v>
      </c>
      <c r="E78" s="224">
        <v>6</v>
      </c>
      <c r="F78" s="225" t="s">
        <v>1999</v>
      </c>
      <c r="G78" s="49"/>
      <c r="H78" s="49"/>
      <c r="I78" s="55" t="str">
        <f t="shared" ref="I78:P85" si="73">IF($Z78=I$3,$T78,"")</f>
        <v/>
      </c>
      <c r="J78" s="56" t="str">
        <f t="shared" si="73"/>
        <v/>
      </c>
      <c r="K78" s="56" t="str">
        <f t="shared" si="73"/>
        <v/>
      </c>
      <c r="L78" s="56" t="str">
        <f t="shared" si="73"/>
        <v/>
      </c>
      <c r="M78" s="56" t="str">
        <f t="shared" si="73"/>
        <v/>
      </c>
      <c r="N78" s="56">
        <f t="shared" ca="1" si="73"/>
        <v>10</v>
      </c>
      <c r="O78" s="57" t="str">
        <f t="shared" si="73"/>
        <v/>
      </c>
      <c r="P78" s="144" t="str">
        <f t="shared" si="73"/>
        <v/>
      </c>
      <c r="Q78" s="2"/>
      <c r="R78" s="2"/>
      <c r="S78" s="42" t="str">
        <f ca="1">VLOOKUP(S77,INDIRECT($S$5),2,FALSE)</f>
        <v>400m</v>
      </c>
      <c r="T78" s="42">
        <f t="shared" ref="T78:T85" ca="1" si="74">IF(X78&gt;1,"Error",U78)</f>
        <v>10</v>
      </c>
      <c r="U78" s="42">
        <f t="shared" ref="U78:U85" ca="1" si="75">IF(AND(E78&lt;&gt;"",LEFT(F78,1)="d"),0,INDIRECT(AB78))</f>
        <v>10</v>
      </c>
      <c r="V78" s="41" t="str">
        <f t="shared" ref="V78:V85" ca="1" si="76">HLOOKUP(E78,INDIRECT($S$4),INDIRECT(AD78),FALSE)</f>
        <v>Mary Takwoingi</v>
      </c>
      <c r="W78" s="42" t="str">
        <f t="shared" ref="W78:W85" si="77">CONCATENATE("=",AA78)</f>
        <v>=6</v>
      </c>
      <c r="X78" s="42">
        <f t="shared" ref="X78:X85" ca="1" si="78">COUNTIF(INDIRECT(AE78),W78)</f>
        <v>1</v>
      </c>
      <c r="Y78" s="35" t="str">
        <f t="shared" ref="Y78:Y85" si="79">VLOOKUP(E78,TeamID,2,FALSE)</f>
        <v>Solihull &amp; Small Heath AC</v>
      </c>
      <c r="Z78" s="1" t="str">
        <f t="shared" ref="Z78:Z85" si="80">IF(ISNA(Y78),"",Y78)</f>
        <v>Solihull &amp; Small Heath AC</v>
      </c>
      <c r="AA78" s="1">
        <f t="shared" ref="AA78:AA85" si="81">HLOOKUP(E78,$I$24:$X$25, 2, FALSE)</f>
        <v>6</v>
      </c>
      <c r="AB78" s="1" t="str">
        <f>IF(S80="A","Admin!B24","Admin!C24")</f>
        <v>Admin!B24</v>
      </c>
      <c r="AC78" s="79">
        <v>1</v>
      </c>
      <c r="AD78" s="2" t="str">
        <f t="shared" ref="AD78:AD85" si="82">"S" &amp; ROW(AB78)+AC78</f>
        <v>S79</v>
      </c>
      <c r="AE78" s="2" t="str">
        <f t="shared" ref="AE78:AE85" si="83">"AA$"&amp;ROW(AD78)+AC78-1&amp;":AA$"&amp;ROW(AD78)+AC78+6</f>
        <v>AA$78:AA$85</v>
      </c>
    </row>
    <row r="79" spans="2:31" ht="13.5" customHeight="1" x14ac:dyDescent="0.2">
      <c r="B79" s="34">
        <v>2</v>
      </c>
      <c r="C79" s="67" t="str">
        <f t="shared" ca="1" si="71"/>
        <v>Jess Sheppard</v>
      </c>
      <c r="D79" s="67" t="str">
        <f t="shared" si="72"/>
        <v>Stratford on Avon AC</v>
      </c>
      <c r="E79" s="36">
        <v>7</v>
      </c>
      <c r="F79" s="53" t="s">
        <v>2002</v>
      </c>
      <c r="G79" s="49"/>
      <c r="H79" s="49"/>
      <c r="I79" s="58" t="str">
        <f t="shared" si="73"/>
        <v/>
      </c>
      <c r="J79" s="59" t="str">
        <f t="shared" si="73"/>
        <v/>
      </c>
      <c r="K79" s="59" t="str">
        <f t="shared" si="73"/>
        <v/>
      </c>
      <c r="L79" s="59" t="str">
        <f t="shared" si="73"/>
        <v/>
      </c>
      <c r="M79" s="59" t="str">
        <f t="shared" si="73"/>
        <v/>
      </c>
      <c r="N79" s="59" t="str">
        <f t="shared" si="73"/>
        <v/>
      </c>
      <c r="O79" s="60">
        <f t="shared" ca="1" si="73"/>
        <v>8</v>
      </c>
      <c r="P79" s="149" t="str">
        <f t="shared" si="73"/>
        <v/>
      </c>
      <c r="Q79" s="2"/>
      <c r="R79" s="2"/>
      <c r="S79" s="42">
        <f>S77-$S$7</f>
        <v>7</v>
      </c>
      <c r="T79" s="42">
        <f t="shared" ca="1" si="74"/>
        <v>8</v>
      </c>
      <c r="U79" s="42">
        <f t="shared" ca="1" si="75"/>
        <v>8</v>
      </c>
      <c r="V79" s="41" t="str">
        <f t="shared" ca="1" si="76"/>
        <v>Jess Sheppard</v>
      </c>
      <c r="W79" s="42" t="str">
        <f t="shared" si="77"/>
        <v>=7</v>
      </c>
      <c r="X79" s="42">
        <f t="shared" ca="1" si="78"/>
        <v>1</v>
      </c>
      <c r="Y79" s="35" t="str">
        <f t="shared" si="79"/>
        <v>Stratford on Avon AC</v>
      </c>
      <c r="Z79" s="1" t="str">
        <f t="shared" si="80"/>
        <v>Stratford on Avon AC</v>
      </c>
      <c r="AA79" s="1">
        <f t="shared" si="81"/>
        <v>7</v>
      </c>
      <c r="AB79" s="1" t="str">
        <f>IF(S80="A","Admin!B25","Admin!C25")</f>
        <v>Admin!B25</v>
      </c>
      <c r="AC79" s="79">
        <f t="shared" ref="AC79:AC85" si="84">AC78-1</f>
        <v>0</v>
      </c>
      <c r="AD79" s="2" t="str">
        <f t="shared" si="82"/>
        <v>S79</v>
      </c>
      <c r="AE79" s="2" t="str">
        <f t="shared" si="83"/>
        <v>AA$78:AA$85</v>
      </c>
    </row>
    <row r="80" spans="2:31" ht="13.5" customHeight="1" x14ac:dyDescent="0.2">
      <c r="B80" s="34">
        <v>3</v>
      </c>
      <c r="C80" s="67" t="str">
        <f t="shared" ca="1" si="71"/>
        <v>Rebecca Carter</v>
      </c>
      <c r="D80" s="67" t="str">
        <f t="shared" si="72"/>
        <v>Kidderminster &amp; Stourport AC</v>
      </c>
      <c r="E80" s="36">
        <v>3</v>
      </c>
      <c r="F80" s="53" t="s">
        <v>2003</v>
      </c>
      <c r="G80" s="49"/>
      <c r="H80" s="49"/>
      <c r="I80" s="58" t="str">
        <f t="shared" si="73"/>
        <v/>
      </c>
      <c r="J80" s="59" t="str">
        <f t="shared" si="73"/>
        <v/>
      </c>
      <c r="K80" s="59">
        <f t="shared" ca="1" si="73"/>
        <v>7</v>
      </c>
      <c r="L80" s="59" t="str">
        <f t="shared" si="73"/>
        <v/>
      </c>
      <c r="M80" s="59" t="str">
        <f t="shared" si="73"/>
        <v/>
      </c>
      <c r="N80" s="59" t="str">
        <f t="shared" si="73"/>
        <v/>
      </c>
      <c r="O80" s="60" t="str">
        <f t="shared" si="73"/>
        <v/>
      </c>
      <c r="P80" s="149" t="str">
        <f t="shared" si="73"/>
        <v/>
      </c>
      <c r="Q80" s="2"/>
      <c r="R80" s="2"/>
      <c r="S80" s="81" t="s">
        <v>44</v>
      </c>
      <c r="T80" s="42">
        <f t="shared" ca="1" si="74"/>
        <v>7</v>
      </c>
      <c r="U80" s="42">
        <f t="shared" ca="1" si="75"/>
        <v>7</v>
      </c>
      <c r="V80" s="41" t="str">
        <f t="shared" ca="1" si="76"/>
        <v>Rebecca Carter</v>
      </c>
      <c r="W80" s="42" t="str">
        <f t="shared" si="77"/>
        <v>=3</v>
      </c>
      <c r="X80" s="42">
        <f t="shared" ca="1" si="78"/>
        <v>1</v>
      </c>
      <c r="Y80" s="35" t="str">
        <f t="shared" si="79"/>
        <v>Kidderminster &amp; Stourport AC</v>
      </c>
      <c r="Z80" s="1" t="str">
        <f t="shared" si="80"/>
        <v>Kidderminster &amp; Stourport AC</v>
      </c>
      <c r="AA80" s="1">
        <f t="shared" si="81"/>
        <v>3</v>
      </c>
      <c r="AB80" s="1" t="str">
        <f>IF(S80="A","Admin!B26","Admin!C26")</f>
        <v>Admin!B26</v>
      </c>
      <c r="AC80" s="79">
        <f t="shared" si="84"/>
        <v>-1</v>
      </c>
      <c r="AD80" s="2" t="str">
        <f t="shared" si="82"/>
        <v>S79</v>
      </c>
      <c r="AE80" s="2" t="str">
        <f t="shared" si="83"/>
        <v>AA$78:AA$85</v>
      </c>
    </row>
    <row r="81" spans="2:31" ht="13.5" customHeight="1" x14ac:dyDescent="0.2">
      <c r="B81" s="34">
        <v>4</v>
      </c>
      <c r="C81" s="67" t="str">
        <f t="shared" ca="1" si="71"/>
        <v>Lisa Scarfi</v>
      </c>
      <c r="D81" s="67" t="str">
        <f t="shared" si="72"/>
        <v>Newport Harriers</v>
      </c>
      <c r="E81" s="36">
        <v>4</v>
      </c>
      <c r="F81" s="53" t="s">
        <v>1939</v>
      </c>
      <c r="G81" s="49"/>
      <c r="H81" s="49"/>
      <c r="I81" s="58" t="str">
        <f t="shared" si="73"/>
        <v/>
      </c>
      <c r="J81" s="59" t="str">
        <f t="shared" si="73"/>
        <v/>
      </c>
      <c r="K81" s="59" t="str">
        <f t="shared" si="73"/>
        <v/>
      </c>
      <c r="L81" s="59">
        <f t="shared" ca="1" si="73"/>
        <v>6</v>
      </c>
      <c r="M81" s="59" t="str">
        <f t="shared" si="73"/>
        <v/>
      </c>
      <c r="N81" s="59" t="str">
        <f t="shared" si="73"/>
        <v/>
      </c>
      <c r="O81" s="60" t="str">
        <f t="shared" si="73"/>
        <v/>
      </c>
      <c r="P81" s="149" t="str">
        <f t="shared" si="73"/>
        <v/>
      </c>
      <c r="Q81" s="2"/>
      <c r="R81" s="2"/>
      <c r="S81" s="80" t="s">
        <v>85</v>
      </c>
      <c r="T81" s="42">
        <f t="shared" ca="1" si="74"/>
        <v>6</v>
      </c>
      <c r="U81" s="42">
        <f t="shared" ca="1" si="75"/>
        <v>6</v>
      </c>
      <c r="V81" s="41" t="str">
        <f t="shared" ca="1" si="76"/>
        <v>Lisa Scarfi</v>
      </c>
      <c r="W81" s="42" t="str">
        <f t="shared" si="77"/>
        <v>=4</v>
      </c>
      <c r="X81" s="42">
        <f t="shared" ca="1" si="78"/>
        <v>1</v>
      </c>
      <c r="Y81" s="35" t="str">
        <f t="shared" si="79"/>
        <v>Newport Harriers</v>
      </c>
      <c r="Z81" s="1" t="str">
        <f t="shared" si="80"/>
        <v>Newport Harriers</v>
      </c>
      <c r="AA81" s="1">
        <f t="shared" si="81"/>
        <v>4</v>
      </c>
      <c r="AB81" s="1" t="str">
        <f>IF(S80="A","Admin!B27","Admin!C27")</f>
        <v>Admin!B27</v>
      </c>
      <c r="AC81" s="79">
        <f t="shared" si="84"/>
        <v>-2</v>
      </c>
      <c r="AD81" s="2" t="str">
        <f t="shared" si="82"/>
        <v>S79</v>
      </c>
      <c r="AE81" s="2" t="str">
        <f t="shared" si="83"/>
        <v>AA$78:AA$85</v>
      </c>
    </row>
    <row r="82" spans="2:31" ht="13.5" customHeight="1" x14ac:dyDescent="0.2">
      <c r="B82" s="34">
        <v>5</v>
      </c>
      <c r="C82" s="67" t="str">
        <f t="shared" ca="1" si="71"/>
        <v>Elizabeth Russell</v>
      </c>
      <c r="D82" s="67" t="str">
        <f t="shared" si="72"/>
        <v>Bromsgrove &amp; Redditch AC</v>
      </c>
      <c r="E82" s="36">
        <v>1</v>
      </c>
      <c r="F82" s="53" t="s">
        <v>2004</v>
      </c>
      <c r="G82" s="49"/>
      <c r="H82" s="49"/>
      <c r="I82" s="58">
        <f t="shared" ca="1" si="73"/>
        <v>5</v>
      </c>
      <c r="J82" s="59" t="str">
        <f t="shared" si="73"/>
        <v/>
      </c>
      <c r="K82" s="59" t="str">
        <f t="shared" si="73"/>
        <v/>
      </c>
      <c r="L82" s="59" t="str">
        <f t="shared" si="73"/>
        <v/>
      </c>
      <c r="M82" s="59" t="str">
        <f t="shared" si="73"/>
        <v/>
      </c>
      <c r="N82" s="59" t="str">
        <f t="shared" si="73"/>
        <v/>
      </c>
      <c r="O82" s="60" t="str">
        <f t="shared" si="73"/>
        <v/>
      </c>
      <c r="P82" s="149" t="str">
        <f t="shared" si="73"/>
        <v/>
      </c>
      <c r="Q82" s="2"/>
      <c r="R82" s="2"/>
      <c r="S82" s="42"/>
      <c r="T82" s="42">
        <f t="shared" ca="1" si="74"/>
        <v>5</v>
      </c>
      <c r="U82" s="42">
        <f t="shared" ca="1" si="75"/>
        <v>5</v>
      </c>
      <c r="V82" s="41" t="str">
        <f t="shared" ca="1" si="76"/>
        <v>Elizabeth Russell</v>
      </c>
      <c r="W82" s="42" t="str">
        <f t="shared" si="77"/>
        <v>=1</v>
      </c>
      <c r="X82" s="42">
        <f t="shared" ca="1" si="78"/>
        <v>1</v>
      </c>
      <c r="Y82" s="35" t="str">
        <f t="shared" si="79"/>
        <v>Bromsgrove &amp; Redditch AC</v>
      </c>
      <c r="Z82" s="1" t="str">
        <f t="shared" si="80"/>
        <v>Bromsgrove &amp; Redditch AC</v>
      </c>
      <c r="AA82" s="1">
        <f t="shared" si="81"/>
        <v>1</v>
      </c>
      <c r="AB82" s="1" t="str">
        <f>IF(S80="A","Admin!B28","Admin!C28")</f>
        <v>Admin!B28</v>
      </c>
      <c r="AC82" s="79">
        <f t="shared" si="84"/>
        <v>-3</v>
      </c>
      <c r="AD82" s="2" t="str">
        <f t="shared" si="82"/>
        <v>S79</v>
      </c>
      <c r="AE82" s="2" t="str">
        <f t="shared" si="83"/>
        <v>AA$78:AA$85</v>
      </c>
    </row>
    <row r="83" spans="2:31" ht="13.5" customHeight="1" x14ac:dyDescent="0.2">
      <c r="B83" s="34">
        <v>6</v>
      </c>
      <c r="C83" s="67" t="str">
        <f t="shared" ca="1" si="71"/>
        <v>Georgia Delaney</v>
      </c>
      <c r="D83" s="67" t="str">
        <f t="shared" si="72"/>
        <v>Royal Sutton Coldfield</v>
      </c>
      <c r="E83" s="36">
        <v>5</v>
      </c>
      <c r="F83" s="53" t="s">
        <v>2005</v>
      </c>
      <c r="G83" s="49"/>
      <c r="H83" s="49"/>
      <c r="I83" s="58" t="str">
        <f t="shared" si="73"/>
        <v/>
      </c>
      <c r="J83" s="59" t="str">
        <f t="shared" si="73"/>
        <v/>
      </c>
      <c r="K83" s="59" t="str">
        <f t="shared" si="73"/>
        <v/>
      </c>
      <c r="L83" s="59" t="str">
        <f t="shared" si="73"/>
        <v/>
      </c>
      <c r="M83" s="59">
        <f t="shared" ca="1" si="73"/>
        <v>4</v>
      </c>
      <c r="N83" s="59" t="str">
        <f t="shared" si="73"/>
        <v/>
      </c>
      <c r="O83" s="60" t="str">
        <f t="shared" si="73"/>
        <v/>
      </c>
      <c r="P83" s="149" t="str">
        <f t="shared" si="73"/>
        <v/>
      </c>
      <c r="Q83" s="2"/>
      <c r="R83" s="2"/>
      <c r="S83" s="42"/>
      <c r="T83" s="42">
        <f t="shared" ca="1" si="74"/>
        <v>4</v>
      </c>
      <c r="U83" s="42">
        <f t="shared" ca="1" si="75"/>
        <v>4</v>
      </c>
      <c r="V83" s="41" t="str">
        <f t="shared" ca="1" si="76"/>
        <v>Georgia Delaney</v>
      </c>
      <c r="W83" s="42" t="str">
        <f t="shared" si="77"/>
        <v>=5</v>
      </c>
      <c r="X83" s="42">
        <f t="shared" ca="1" si="78"/>
        <v>1</v>
      </c>
      <c r="Y83" s="35" t="str">
        <f t="shared" si="79"/>
        <v>Royal Sutton Coldfield</v>
      </c>
      <c r="Z83" s="1" t="str">
        <f t="shared" si="80"/>
        <v>Royal Sutton Coldfield</v>
      </c>
      <c r="AA83" s="1">
        <f t="shared" si="81"/>
        <v>5</v>
      </c>
      <c r="AB83" s="1" t="str">
        <f>IF(S80="A","Admin!B29","Admin!C29")</f>
        <v>Admin!B29</v>
      </c>
      <c r="AC83" s="79">
        <f t="shared" si="84"/>
        <v>-4</v>
      </c>
      <c r="AD83" s="2" t="str">
        <f t="shared" si="82"/>
        <v>S79</v>
      </c>
      <c r="AE83" s="2" t="str">
        <f t="shared" si="83"/>
        <v>AA$78:AA$85</v>
      </c>
    </row>
    <row r="84" spans="2:31" ht="13.5" customHeight="1" x14ac:dyDescent="0.2">
      <c r="B84" s="37">
        <v>7</v>
      </c>
      <c r="C84" s="68" t="str">
        <f t="shared" ca="1" si="71"/>
        <v>Jess Lear</v>
      </c>
      <c r="D84" s="68" t="str">
        <f t="shared" si="72"/>
        <v>Burton AC</v>
      </c>
      <c r="E84" s="38">
        <v>2</v>
      </c>
      <c r="F84" s="54" t="s">
        <v>2006</v>
      </c>
      <c r="G84" s="49"/>
      <c r="H84" s="49"/>
      <c r="I84" s="61" t="str">
        <f t="shared" si="73"/>
        <v/>
      </c>
      <c r="J84" s="62">
        <f t="shared" ca="1" si="73"/>
        <v>3</v>
      </c>
      <c r="K84" s="62" t="str">
        <f t="shared" si="73"/>
        <v/>
      </c>
      <c r="L84" s="62" t="str">
        <f t="shared" si="73"/>
        <v/>
      </c>
      <c r="M84" s="62" t="str">
        <f t="shared" si="73"/>
        <v/>
      </c>
      <c r="N84" s="62" t="str">
        <f t="shared" si="73"/>
        <v/>
      </c>
      <c r="O84" s="63" t="str">
        <f t="shared" si="73"/>
        <v/>
      </c>
      <c r="P84" s="149" t="str">
        <f t="shared" si="73"/>
        <v/>
      </c>
      <c r="Q84" s="2"/>
      <c r="R84" s="2"/>
      <c r="S84" s="42"/>
      <c r="T84" s="42">
        <f t="shared" ca="1" si="74"/>
        <v>3</v>
      </c>
      <c r="U84" s="42">
        <f t="shared" ca="1" si="75"/>
        <v>3</v>
      </c>
      <c r="V84" s="41" t="str">
        <f t="shared" ca="1" si="76"/>
        <v>Jess Lear</v>
      </c>
      <c r="W84" s="42" t="str">
        <f t="shared" si="77"/>
        <v>=2</v>
      </c>
      <c r="X84" s="42">
        <f t="shared" ca="1" si="78"/>
        <v>1</v>
      </c>
      <c r="Y84" s="35" t="str">
        <f t="shared" si="79"/>
        <v>Burton AC</v>
      </c>
      <c r="Z84" s="1" t="str">
        <f t="shared" si="80"/>
        <v>Burton AC</v>
      </c>
      <c r="AA84" s="1">
        <f t="shared" si="81"/>
        <v>2</v>
      </c>
      <c r="AB84" s="1" t="str">
        <f>IF(S80="A","Admin!B30","Admin!C30")</f>
        <v>Admin!B30</v>
      </c>
      <c r="AC84" s="79">
        <f t="shared" si="84"/>
        <v>-5</v>
      </c>
      <c r="AD84" s="2" t="str">
        <f t="shared" si="82"/>
        <v>S79</v>
      </c>
      <c r="AE84" s="2" t="str">
        <f t="shared" si="83"/>
        <v>AA$78:AA$85</v>
      </c>
    </row>
    <row r="85" spans="2:31" ht="13.5" hidden="1" customHeight="1" x14ac:dyDescent="0.2">
      <c r="B85" s="378">
        <v>8</v>
      </c>
      <c r="C85" s="379" t="str">
        <f t="shared" ca="1" si="71"/>
        <v/>
      </c>
      <c r="D85" s="379" t="str">
        <f t="shared" si="72"/>
        <v/>
      </c>
      <c r="E85" s="380"/>
      <c r="F85" s="381" t="s">
        <v>98</v>
      </c>
      <c r="G85" s="49"/>
      <c r="H85" s="49"/>
      <c r="I85" s="374" t="str">
        <f t="shared" si="73"/>
        <v/>
      </c>
      <c r="J85" s="382" t="str">
        <f t="shared" si="73"/>
        <v/>
      </c>
      <c r="K85" s="382" t="str">
        <f t="shared" si="73"/>
        <v/>
      </c>
      <c r="L85" s="382" t="str">
        <f t="shared" si="73"/>
        <v/>
      </c>
      <c r="M85" s="382" t="str">
        <f t="shared" si="73"/>
        <v/>
      </c>
      <c r="N85" s="382" t="str">
        <f t="shared" si="73"/>
        <v/>
      </c>
      <c r="O85" s="382" t="str">
        <f t="shared" si="73"/>
        <v/>
      </c>
      <c r="P85" s="63" t="str">
        <f t="shared" si="73"/>
        <v/>
      </c>
      <c r="Q85" s="2"/>
      <c r="R85" s="2"/>
      <c r="S85" s="42"/>
      <c r="T85" s="42">
        <f t="shared" ca="1" si="74"/>
        <v>0</v>
      </c>
      <c r="U85" s="42">
        <f t="shared" ca="1" si="75"/>
        <v>0</v>
      </c>
      <c r="V85" s="41" t="e">
        <f t="shared" ca="1" si="76"/>
        <v>#N/A</v>
      </c>
      <c r="W85" s="42" t="e">
        <f t="shared" si="77"/>
        <v>#N/A</v>
      </c>
      <c r="X85" s="42">
        <f t="shared" ca="1" si="78"/>
        <v>1</v>
      </c>
      <c r="Y85" s="35" t="e">
        <f t="shared" si="79"/>
        <v>#N/A</v>
      </c>
      <c r="Z85" s="1" t="str">
        <f t="shared" si="80"/>
        <v/>
      </c>
      <c r="AA85" s="1" t="e">
        <f t="shared" si="81"/>
        <v>#N/A</v>
      </c>
      <c r="AB85" s="1" t="str">
        <f>IF(S80="A","Admin!B31","Admin!C31")</f>
        <v>Admin!B31</v>
      </c>
      <c r="AC85" s="79">
        <f t="shared" si="84"/>
        <v>-6</v>
      </c>
      <c r="AD85" s="2" t="str">
        <f t="shared" si="82"/>
        <v>S79</v>
      </c>
      <c r="AE85" s="2" t="str">
        <f t="shared" si="83"/>
        <v>AA$78:AA$85</v>
      </c>
    </row>
    <row r="86" spans="2:31" ht="12" customHeight="1" x14ac:dyDescent="0.2">
      <c r="B86" s="50"/>
      <c r="C86" s="48"/>
      <c r="D86" s="48"/>
      <c r="E86" s="50"/>
      <c r="F86" s="49" t="s">
        <v>98</v>
      </c>
      <c r="G86" s="49"/>
      <c r="H86" s="49"/>
      <c r="I86" s="51"/>
      <c r="J86" s="51"/>
      <c r="K86" s="51"/>
      <c r="L86" s="51"/>
      <c r="M86" s="51"/>
      <c r="N86" s="51"/>
      <c r="O86" s="51"/>
      <c r="P86" s="51"/>
      <c r="Q86" s="2"/>
      <c r="R86" s="2"/>
      <c r="S86" s="42"/>
      <c r="T86" s="42"/>
      <c r="U86" s="41"/>
      <c r="V86" s="41"/>
      <c r="W86" s="42"/>
      <c r="X86" s="42"/>
      <c r="Y86" s="41"/>
    </row>
    <row r="87" spans="2:31" ht="12" customHeight="1" x14ac:dyDescent="0.2">
      <c r="B87" s="50"/>
      <c r="C87" s="48"/>
      <c r="D87" s="48"/>
      <c r="E87" s="50"/>
      <c r="F87" s="49"/>
      <c r="G87" s="49"/>
      <c r="H87" s="49"/>
      <c r="I87" s="51"/>
      <c r="J87" s="51"/>
      <c r="K87" s="51"/>
      <c r="L87" s="51"/>
      <c r="M87" s="51"/>
      <c r="N87" s="51"/>
      <c r="O87" s="51"/>
      <c r="P87" s="51"/>
      <c r="Q87" s="2"/>
      <c r="R87" s="2"/>
      <c r="S87" s="42"/>
      <c r="T87" s="42"/>
      <c r="U87" s="41"/>
      <c r="V87" s="41"/>
      <c r="W87" s="42"/>
      <c r="X87" s="42"/>
      <c r="Y87" s="41"/>
    </row>
    <row r="88" spans="2:31" s="2" customFormat="1" x14ac:dyDescent="0.2">
      <c r="B88" s="32" t="str">
        <f ca="1">S90 &amp; " " &amp; S92 &amp; " string  (" &amp; S$3 &amp;")"</f>
        <v>400m B string  (Women)</v>
      </c>
      <c r="H88" s="47"/>
      <c r="I88" s="29"/>
    </row>
    <row r="89" spans="2:31" x14ac:dyDescent="0.2">
      <c r="B89" s="315" t="s">
        <v>26</v>
      </c>
      <c r="C89" s="70" t="s">
        <v>23</v>
      </c>
      <c r="D89" s="70" t="s">
        <v>70</v>
      </c>
      <c r="E89" s="316" t="s">
        <v>24</v>
      </c>
      <c r="F89" s="317" t="s">
        <v>27</v>
      </c>
      <c r="G89" s="48"/>
      <c r="H89" s="48"/>
      <c r="I89" s="70" t="str">
        <f t="shared" ref="I89:P89" si="85">I$3</f>
        <v>Bromsgrove &amp; Redditch AC</v>
      </c>
      <c r="J89" s="70" t="str">
        <f t="shared" si="85"/>
        <v>Burton AC</v>
      </c>
      <c r="K89" s="70" t="str">
        <f t="shared" si="85"/>
        <v>Kidderminster &amp; Stourport AC</v>
      </c>
      <c r="L89" s="70" t="str">
        <f t="shared" si="85"/>
        <v>Newport Harriers</v>
      </c>
      <c r="M89" s="70" t="str">
        <f t="shared" si="85"/>
        <v>Royal Sutton Coldfield</v>
      </c>
      <c r="N89" s="70" t="str">
        <f t="shared" si="85"/>
        <v>Solihull &amp; Small Heath AC</v>
      </c>
      <c r="O89" s="70" t="str">
        <f t="shared" si="85"/>
        <v>Stratford on Avon AC</v>
      </c>
      <c r="P89" s="383" t="str">
        <f t="shared" si="85"/>
        <v>Team8</v>
      </c>
      <c r="S89" s="40">
        <v>8</v>
      </c>
      <c r="T89" s="41"/>
      <c r="U89" s="42" t="s">
        <v>81</v>
      </c>
      <c r="V89" s="41"/>
      <c r="W89" s="42"/>
      <c r="X89" s="42" t="s">
        <v>82</v>
      </c>
      <c r="Y89" s="41" t="s">
        <v>83</v>
      </c>
      <c r="Z89" s="1" t="s">
        <v>84</v>
      </c>
    </row>
    <row r="90" spans="2:31" x14ac:dyDescent="0.2">
      <c r="B90" s="222">
        <v>1</v>
      </c>
      <c r="C90" s="223" t="str">
        <f t="shared" ref="C90:C97" ca="1" si="86">IF(ISNA(V90),"",V90)</f>
        <v>Sophia Davila</v>
      </c>
      <c r="D90" s="223" t="str">
        <f t="shared" ref="D90:D97" si="87">IF(ISNA(Y90),"",Y90)</f>
        <v>Solihull &amp; Small Heath AC</v>
      </c>
      <c r="E90" s="224">
        <v>66</v>
      </c>
      <c r="F90" s="225" t="s">
        <v>2007</v>
      </c>
      <c r="G90" s="49"/>
      <c r="H90" s="49"/>
      <c r="I90" s="55" t="str">
        <f t="shared" ref="I90:P97" si="88">IF($Z90=I$3,$T90,"")</f>
        <v/>
      </c>
      <c r="J90" s="56" t="str">
        <f t="shared" si="88"/>
        <v/>
      </c>
      <c r="K90" s="56" t="str">
        <f t="shared" si="88"/>
        <v/>
      </c>
      <c r="L90" s="56" t="str">
        <f t="shared" si="88"/>
        <v/>
      </c>
      <c r="M90" s="56" t="str">
        <f t="shared" si="88"/>
        <v/>
      </c>
      <c r="N90" s="56">
        <f t="shared" ca="1" si="88"/>
        <v>8</v>
      </c>
      <c r="O90" s="57" t="str">
        <f t="shared" si="88"/>
        <v/>
      </c>
      <c r="P90" s="144" t="str">
        <f t="shared" si="88"/>
        <v/>
      </c>
      <c r="Q90" s="2"/>
      <c r="R90" s="2"/>
      <c r="S90" s="42" t="str">
        <f ca="1">VLOOKUP(S89,INDIRECT($S$5),2,FALSE)</f>
        <v>400m</v>
      </c>
      <c r="T90" s="42">
        <f t="shared" ref="T90:T97" ca="1" si="89">IF(X90&gt;1,"Error",U90)</f>
        <v>8</v>
      </c>
      <c r="U90" s="42">
        <f t="shared" ref="U90:U97" ca="1" si="90">IF(AND(E90&lt;&gt;"",LEFT(F90,1)="d"),0,INDIRECT(AB90))</f>
        <v>8</v>
      </c>
      <c r="V90" s="41" t="str">
        <f t="shared" ref="V90:V97" ca="1" si="91">HLOOKUP(E90,INDIRECT($S$4),INDIRECT(AD90),FALSE)</f>
        <v>Sophia Davila</v>
      </c>
      <c r="W90" s="42" t="str">
        <f t="shared" ref="W90:W97" si="92">CONCATENATE("=",AA90)</f>
        <v>=6</v>
      </c>
      <c r="X90" s="42">
        <f t="shared" ref="X90:X97" ca="1" si="93">COUNTIF(INDIRECT(AE90),W90)</f>
        <v>1</v>
      </c>
      <c r="Y90" s="35" t="str">
        <f t="shared" ref="Y90:Y97" si="94">VLOOKUP(E90,TeamID,2,FALSE)</f>
        <v>Solihull &amp; Small Heath AC</v>
      </c>
      <c r="Z90" s="1" t="str">
        <f t="shared" ref="Z90:Z97" si="95">IF(ISNA(Y90),"",Y90)</f>
        <v>Solihull &amp; Small Heath AC</v>
      </c>
      <c r="AA90" s="1">
        <f t="shared" ref="AA90:AA97" si="96">HLOOKUP(E90,$I$24:$X$25, 2, FALSE)</f>
        <v>6</v>
      </c>
      <c r="AB90" s="1" t="str">
        <f>IF(S92="A","Admin!B24","Admin!C24")</f>
        <v>Admin!C24</v>
      </c>
      <c r="AC90" s="79">
        <v>1</v>
      </c>
      <c r="AD90" s="2" t="str">
        <f t="shared" ref="AD90:AD97" si="97">"S" &amp; ROW(AB90)+AC90</f>
        <v>S91</v>
      </c>
      <c r="AE90" s="2" t="str">
        <f t="shared" ref="AE90:AE97" si="98">"AA$"&amp;ROW(AD90)+AC90-1&amp;":AA$"&amp;ROW(AD90)+AC90+6</f>
        <v>AA$90:AA$97</v>
      </c>
    </row>
    <row r="91" spans="2:31" x14ac:dyDescent="0.2">
      <c r="B91" s="34">
        <v>2</v>
      </c>
      <c r="C91" s="67" t="str">
        <f t="shared" ca="1" si="86"/>
        <v>Charlotte Gravelsons</v>
      </c>
      <c r="D91" s="67" t="str">
        <f t="shared" si="87"/>
        <v>Stratford on Avon AC</v>
      </c>
      <c r="E91" s="36">
        <v>77</v>
      </c>
      <c r="F91" s="53" t="s">
        <v>2008</v>
      </c>
      <c r="G91" s="49"/>
      <c r="H91" s="49"/>
      <c r="I91" s="58" t="str">
        <f t="shared" si="88"/>
        <v/>
      </c>
      <c r="J91" s="59" t="str">
        <f t="shared" si="88"/>
        <v/>
      </c>
      <c r="K91" s="59" t="str">
        <f t="shared" si="88"/>
        <v/>
      </c>
      <c r="L91" s="59" t="str">
        <f t="shared" si="88"/>
        <v/>
      </c>
      <c r="M91" s="59" t="str">
        <f t="shared" si="88"/>
        <v/>
      </c>
      <c r="N91" s="59" t="str">
        <f t="shared" si="88"/>
        <v/>
      </c>
      <c r="O91" s="60">
        <f t="shared" ca="1" si="88"/>
        <v>6</v>
      </c>
      <c r="P91" s="149" t="str">
        <f t="shared" si="88"/>
        <v/>
      </c>
      <c r="Q91" s="2"/>
      <c r="R91" s="2"/>
      <c r="S91" s="42">
        <f>S89-$S$7</f>
        <v>7</v>
      </c>
      <c r="T91" s="42">
        <f t="shared" ca="1" si="89"/>
        <v>6</v>
      </c>
      <c r="U91" s="42">
        <f t="shared" ca="1" si="90"/>
        <v>6</v>
      </c>
      <c r="V91" s="41" t="str">
        <f t="shared" ca="1" si="91"/>
        <v>Charlotte Gravelsons</v>
      </c>
      <c r="W91" s="42" t="str">
        <f t="shared" si="92"/>
        <v>=7</v>
      </c>
      <c r="X91" s="42">
        <f t="shared" ca="1" si="93"/>
        <v>1</v>
      </c>
      <c r="Y91" s="35" t="str">
        <f t="shared" si="94"/>
        <v>Stratford on Avon AC</v>
      </c>
      <c r="Z91" s="1" t="str">
        <f t="shared" si="95"/>
        <v>Stratford on Avon AC</v>
      </c>
      <c r="AA91" s="1">
        <f t="shared" si="96"/>
        <v>7</v>
      </c>
      <c r="AB91" s="1" t="str">
        <f>IF(S92="A","Admin!B25","Admin!C25")</f>
        <v>Admin!C25</v>
      </c>
      <c r="AC91" s="79">
        <f t="shared" ref="AC91:AC97" si="99">AC90-1</f>
        <v>0</v>
      </c>
      <c r="AD91" s="2" t="str">
        <f t="shared" si="97"/>
        <v>S91</v>
      </c>
      <c r="AE91" s="2" t="str">
        <f t="shared" si="98"/>
        <v>AA$90:AA$97</v>
      </c>
    </row>
    <row r="92" spans="2:31" x14ac:dyDescent="0.2">
      <c r="B92" s="34">
        <v>3</v>
      </c>
      <c r="C92" s="67" t="str">
        <f t="shared" ca="1" si="86"/>
        <v>Alannah Moore</v>
      </c>
      <c r="D92" s="67" t="str">
        <f t="shared" si="87"/>
        <v>Kidderminster &amp; Stourport AC</v>
      </c>
      <c r="E92" s="36">
        <v>33</v>
      </c>
      <c r="F92" s="53" t="s">
        <v>2009</v>
      </c>
      <c r="G92" s="49"/>
      <c r="H92" s="49"/>
      <c r="I92" s="58" t="str">
        <f t="shared" si="88"/>
        <v/>
      </c>
      <c r="J92" s="59" t="str">
        <f t="shared" si="88"/>
        <v/>
      </c>
      <c r="K92" s="59">
        <f t="shared" ca="1" si="88"/>
        <v>5</v>
      </c>
      <c r="L92" s="59" t="str">
        <f t="shared" si="88"/>
        <v/>
      </c>
      <c r="M92" s="59" t="str">
        <f t="shared" si="88"/>
        <v/>
      </c>
      <c r="N92" s="59" t="str">
        <f t="shared" si="88"/>
        <v/>
      </c>
      <c r="O92" s="60" t="str">
        <f t="shared" si="88"/>
        <v/>
      </c>
      <c r="P92" s="149" t="str">
        <f t="shared" si="88"/>
        <v/>
      </c>
      <c r="Q92" s="2"/>
      <c r="R92" s="2"/>
      <c r="S92" s="81" t="s">
        <v>45</v>
      </c>
      <c r="T92" s="42">
        <f t="shared" ca="1" si="89"/>
        <v>5</v>
      </c>
      <c r="U92" s="42">
        <f t="shared" ca="1" si="90"/>
        <v>5</v>
      </c>
      <c r="V92" s="41" t="str">
        <f t="shared" ca="1" si="91"/>
        <v>Alannah Moore</v>
      </c>
      <c r="W92" s="42" t="str">
        <f t="shared" si="92"/>
        <v>=3</v>
      </c>
      <c r="X92" s="42">
        <f t="shared" ca="1" si="93"/>
        <v>1</v>
      </c>
      <c r="Y92" s="35" t="str">
        <f t="shared" si="94"/>
        <v>Kidderminster &amp; Stourport AC</v>
      </c>
      <c r="Z92" s="1" t="str">
        <f t="shared" si="95"/>
        <v>Kidderminster &amp; Stourport AC</v>
      </c>
      <c r="AA92" s="1">
        <f t="shared" si="96"/>
        <v>3</v>
      </c>
      <c r="AB92" s="1" t="str">
        <f>IF(S92="A","Admin!B26","Admin!C26")</f>
        <v>Admin!C26</v>
      </c>
      <c r="AC92" s="79">
        <f t="shared" si="99"/>
        <v>-1</v>
      </c>
      <c r="AD92" s="2" t="str">
        <f t="shared" si="97"/>
        <v>S91</v>
      </c>
      <c r="AE92" s="2" t="str">
        <f t="shared" si="98"/>
        <v>AA$90:AA$97</v>
      </c>
    </row>
    <row r="93" spans="2:31" x14ac:dyDescent="0.2">
      <c r="B93" s="34">
        <v>4</v>
      </c>
      <c r="C93" s="67" t="str">
        <f t="shared" ca="1" si="86"/>
        <v>Hannah Smith</v>
      </c>
      <c r="D93" s="67" t="str">
        <f t="shared" si="87"/>
        <v>Royal Sutton Coldfield</v>
      </c>
      <c r="E93" s="36">
        <v>55</v>
      </c>
      <c r="F93" s="53" t="s">
        <v>2010</v>
      </c>
      <c r="G93" s="49"/>
      <c r="H93" s="49"/>
      <c r="I93" s="58" t="str">
        <f t="shared" si="88"/>
        <v/>
      </c>
      <c r="J93" s="59" t="str">
        <f t="shared" si="88"/>
        <v/>
      </c>
      <c r="K93" s="59" t="str">
        <f t="shared" si="88"/>
        <v/>
      </c>
      <c r="L93" s="59" t="str">
        <f t="shared" si="88"/>
        <v/>
      </c>
      <c r="M93" s="59">
        <f t="shared" ca="1" si="88"/>
        <v>4</v>
      </c>
      <c r="N93" s="59" t="str">
        <f t="shared" si="88"/>
        <v/>
      </c>
      <c r="O93" s="60" t="str">
        <f t="shared" si="88"/>
        <v/>
      </c>
      <c r="P93" s="149" t="str">
        <f t="shared" si="88"/>
        <v/>
      </c>
      <c r="Q93" s="2"/>
      <c r="R93" s="2"/>
      <c r="S93" s="80" t="s">
        <v>85</v>
      </c>
      <c r="T93" s="42">
        <f t="shared" ca="1" si="89"/>
        <v>4</v>
      </c>
      <c r="U93" s="42">
        <f t="shared" ca="1" si="90"/>
        <v>4</v>
      </c>
      <c r="V93" s="41" t="str">
        <f t="shared" ca="1" si="91"/>
        <v>Hannah Smith</v>
      </c>
      <c r="W93" s="42" t="str">
        <f t="shared" si="92"/>
        <v>=5</v>
      </c>
      <c r="X93" s="42">
        <f t="shared" ca="1" si="93"/>
        <v>1</v>
      </c>
      <c r="Y93" s="35" t="str">
        <f t="shared" si="94"/>
        <v>Royal Sutton Coldfield</v>
      </c>
      <c r="Z93" s="1" t="str">
        <f t="shared" si="95"/>
        <v>Royal Sutton Coldfield</v>
      </c>
      <c r="AA93" s="1">
        <f t="shared" si="96"/>
        <v>5</v>
      </c>
      <c r="AB93" s="1" t="str">
        <f>IF(S92="A","Admin!B27","Admin!C27")</f>
        <v>Admin!C27</v>
      </c>
      <c r="AC93" s="79">
        <f t="shared" si="99"/>
        <v>-2</v>
      </c>
      <c r="AD93" s="2" t="str">
        <f t="shared" si="97"/>
        <v>S91</v>
      </c>
      <c r="AE93" s="2" t="str">
        <f t="shared" si="98"/>
        <v>AA$90:AA$97</v>
      </c>
    </row>
    <row r="94" spans="2:31" x14ac:dyDescent="0.2">
      <c r="B94" s="34">
        <v>5</v>
      </c>
      <c r="C94" s="67" t="str">
        <f t="shared" ca="1" si="86"/>
        <v/>
      </c>
      <c r="D94" s="67" t="str">
        <f t="shared" si="87"/>
        <v/>
      </c>
      <c r="E94" s="36"/>
      <c r="F94" s="53" t="s">
        <v>98</v>
      </c>
      <c r="G94" s="49"/>
      <c r="H94" s="49"/>
      <c r="I94" s="58" t="str">
        <f t="shared" si="88"/>
        <v/>
      </c>
      <c r="J94" s="59" t="str">
        <f t="shared" si="88"/>
        <v/>
      </c>
      <c r="K94" s="59" t="str">
        <f t="shared" si="88"/>
        <v/>
      </c>
      <c r="L94" s="59" t="str">
        <f t="shared" si="88"/>
        <v/>
      </c>
      <c r="M94" s="59" t="str">
        <f t="shared" si="88"/>
        <v/>
      </c>
      <c r="N94" s="59" t="str">
        <f t="shared" si="88"/>
        <v/>
      </c>
      <c r="O94" s="60" t="str">
        <f t="shared" si="88"/>
        <v/>
      </c>
      <c r="P94" s="149" t="str">
        <f t="shared" si="88"/>
        <v/>
      </c>
      <c r="Q94" s="2"/>
      <c r="R94" s="2"/>
      <c r="S94" s="42"/>
      <c r="T94" s="42" t="str">
        <f t="shared" ca="1" si="89"/>
        <v>Error</v>
      </c>
      <c r="U94" s="42">
        <f t="shared" ca="1" si="90"/>
        <v>3</v>
      </c>
      <c r="V94" s="41" t="e">
        <f t="shared" ca="1" si="91"/>
        <v>#N/A</v>
      </c>
      <c r="W94" s="42" t="e">
        <f t="shared" si="92"/>
        <v>#N/A</v>
      </c>
      <c r="X94" s="42">
        <f t="shared" ca="1" si="93"/>
        <v>4</v>
      </c>
      <c r="Y94" s="35" t="e">
        <f t="shared" si="94"/>
        <v>#N/A</v>
      </c>
      <c r="Z94" s="1" t="str">
        <f t="shared" si="95"/>
        <v/>
      </c>
      <c r="AA94" s="1" t="e">
        <f t="shared" si="96"/>
        <v>#N/A</v>
      </c>
      <c r="AB94" s="1" t="str">
        <f>IF(S92="A","Admin!B28","Admin!C28")</f>
        <v>Admin!C28</v>
      </c>
      <c r="AC94" s="79">
        <f t="shared" si="99"/>
        <v>-3</v>
      </c>
      <c r="AD94" s="2" t="str">
        <f t="shared" si="97"/>
        <v>S91</v>
      </c>
      <c r="AE94" s="2" t="str">
        <f t="shared" si="98"/>
        <v>AA$90:AA$97</v>
      </c>
    </row>
    <row r="95" spans="2:31" x14ac:dyDescent="0.2">
      <c r="B95" s="34">
        <v>6</v>
      </c>
      <c r="C95" s="67" t="str">
        <f t="shared" ca="1" si="86"/>
        <v/>
      </c>
      <c r="D95" s="67" t="str">
        <f t="shared" si="87"/>
        <v/>
      </c>
      <c r="E95" s="36"/>
      <c r="F95" s="53" t="s">
        <v>98</v>
      </c>
      <c r="G95" s="49"/>
      <c r="H95" s="49"/>
      <c r="I95" s="58" t="str">
        <f t="shared" si="88"/>
        <v/>
      </c>
      <c r="J95" s="59" t="str">
        <f t="shared" si="88"/>
        <v/>
      </c>
      <c r="K95" s="59" t="str">
        <f t="shared" si="88"/>
        <v/>
      </c>
      <c r="L95" s="59" t="str">
        <f t="shared" si="88"/>
        <v/>
      </c>
      <c r="M95" s="59" t="str">
        <f t="shared" si="88"/>
        <v/>
      </c>
      <c r="N95" s="59" t="str">
        <f t="shared" si="88"/>
        <v/>
      </c>
      <c r="O95" s="60" t="str">
        <f t="shared" si="88"/>
        <v/>
      </c>
      <c r="P95" s="149" t="str">
        <f t="shared" si="88"/>
        <v/>
      </c>
      <c r="Q95" s="2"/>
      <c r="R95" s="2"/>
      <c r="S95" s="42"/>
      <c r="T95" s="42" t="str">
        <f t="shared" ca="1" si="89"/>
        <v>Error</v>
      </c>
      <c r="U95" s="42">
        <f t="shared" ca="1" si="90"/>
        <v>2</v>
      </c>
      <c r="V95" s="41" t="e">
        <f t="shared" ca="1" si="91"/>
        <v>#N/A</v>
      </c>
      <c r="W95" s="42" t="e">
        <f t="shared" si="92"/>
        <v>#N/A</v>
      </c>
      <c r="X95" s="42">
        <f t="shared" ca="1" si="93"/>
        <v>4</v>
      </c>
      <c r="Y95" s="35" t="e">
        <f t="shared" si="94"/>
        <v>#N/A</v>
      </c>
      <c r="Z95" s="1" t="str">
        <f t="shared" si="95"/>
        <v/>
      </c>
      <c r="AA95" s="1" t="e">
        <f t="shared" si="96"/>
        <v>#N/A</v>
      </c>
      <c r="AB95" s="1" t="str">
        <f>IF(S92="A","Admin!B29","Admin!C29")</f>
        <v>Admin!C29</v>
      </c>
      <c r="AC95" s="79">
        <f t="shared" si="99"/>
        <v>-4</v>
      </c>
      <c r="AD95" s="2" t="str">
        <f t="shared" si="97"/>
        <v>S91</v>
      </c>
      <c r="AE95" s="2" t="str">
        <f t="shared" si="98"/>
        <v>AA$90:AA$97</v>
      </c>
    </row>
    <row r="96" spans="2:31" x14ac:dyDescent="0.2">
      <c r="B96" s="37">
        <v>7</v>
      </c>
      <c r="C96" s="68" t="str">
        <f t="shared" ca="1" si="86"/>
        <v/>
      </c>
      <c r="D96" s="68" t="str">
        <f t="shared" si="87"/>
        <v/>
      </c>
      <c r="E96" s="38"/>
      <c r="F96" s="54" t="s">
        <v>98</v>
      </c>
      <c r="G96" s="49"/>
      <c r="H96" s="49"/>
      <c r="I96" s="61" t="str">
        <f t="shared" si="88"/>
        <v/>
      </c>
      <c r="J96" s="62" t="str">
        <f t="shared" si="88"/>
        <v/>
      </c>
      <c r="K96" s="62" t="str">
        <f t="shared" si="88"/>
        <v/>
      </c>
      <c r="L96" s="62" t="str">
        <f t="shared" si="88"/>
        <v/>
      </c>
      <c r="M96" s="62" t="str">
        <f t="shared" si="88"/>
        <v/>
      </c>
      <c r="N96" s="62" t="str">
        <f t="shared" si="88"/>
        <v/>
      </c>
      <c r="O96" s="63" t="str">
        <f t="shared" si="88"/>
        <v/>
      </c>
      <c r="P96" s="149" t="str">
        <f t="shared" si="88"/>
        <v/>
      </c>
      <c r="Q96" s="2"/>
      <c r="R96" s="2"/>
      <c r="S96" s="42"/>
      <c r="T96" s="42" t="str">
        <f t="shared" ca="1" si="89"/>
        <v>Error</v>
      </c>
      <c r="U96" s="42">
        <f t="shared" ca="1" si="90"/>
        <v>1</v>
      </c>
      <c r="V96" s="41" t="e">
        <f t="shared" ca="1" si="91"/>
        <v>#N/A</v>
      </c>
      <c r="W96" s="42" t="e">
        <f t="shared" si="92"/>
        <v>#N/A</v>
      </c>
      <c r="X96" s="42">
        <f t="shared" ca="1" si="93"/>
        <v>4</v>
      </c>
      <c r="Y96" s="35" t="e">
        <f t="shared" si="94"/>
        <v>#N/A</v>
      </c>
      <c r="Z96" s="1" t="str">
        <f t="shared" si="95"/>
        <v/>
      </c>
      <c r="AA96" s="1" t="e">
        <f t="shared" si="96"/>
        <v>#N/A</v>
      </c>
      <c r="AB96" s="1" t="str">
        <f>IF(S92="A","Admin!B30","Admin!C30")</f>
        <v>Admin!C30</v>
      </c>
      <c r="AC96" s="79">
        <f t="shared" si="99"/>
        <v>-5</v>
      </c>
      <c r="AD96" s="2" t="str">
        <f t="shared" si="97"/>
        <v>S91</v>
      </c>
      <c r="AE96" s="2" t="str">
        <f t="shared" si="98"/>
        <v>AA$90:AA$97</v>
      </c>
    </row>
    <row r="97" spans="2:31" hidden="1" x14ac:dyDescent="0.2">
      <c r="B97" s="378">
        <v>8</v>
      </c>
      <c r="C97" s="379" t="str">
        <f t="shared" ca="1" si="86"/>
        <v/>
      </c>
      <c r="D97" s="379" t="str">
        <f t="shared" si="87"/>
        <v/>
      </c>
      <c r="E97" s="380"/>
      <c r="F97" s="381" t="s">
        <v>98</v>
      </c>
      <c r="G97" s="49"/>
      <c r="H97" s="49"/>
      <c r="I97" s="374" t="str">
        <f t="shared" si="88"/>
        <v/>
      </c>
      <c r="J97" s="382" t="str">
        <f t="shared" si="88"/>
        <v/>
      </c>
      <c r="K97" s="382" t="str">
        <f t="shared" si="88"/>
        <v/>
      </c>
      <c r="L97" s="382" t="str">
        <f t="shared" si="88"/>
        <v/>
      </c>
      <c r="M97" s="382" t="str">
        <f t="shared" si="88"/>
        <v/>
      </c>
      <c r="N97" s="382" t="str">
        <f t="shared" si="88"/>
        <v/>
      </c>
      <c r="O97" s="382" t="str">
        <f t="shared" si="88"/>
        <v/>
      </c>
      <c r="P97" s="63" t="str">
        <f t="shared" si="88"/>
        <v/>
      </c>
      <c r="Q97" s="2"/>
      <c r="R97" s="2"/>
      <c r="S97" s="42"/>
      <c r="T97" s="42" t="str">
        <f t="shared" ca="1" si="89"/>
        <v>Error</v>
      </c>
      <c r="U97" s="42">
        <f t="shared" ca="1" si="90"/>
        <v>0</v>
      </c>
      <c r="V97" s="41" t="e">
        <f t="shared" ca="1" si="91"/>
        <v>#N/A</v>
      </c>
      <c r="W97" s="42" t="e">
        <f t="shared" si="92"/>
        <v>#N/A</v>
      </c>
      <c r="X97" s="42">
        <f t="shared" ca="1" si="93"/>
        <v>4</v>
      </c>
      <c r="Y97" s="35" t="e">
        <f t="shared" si="94"/>
        <v>#N/A</v>
      </c>
      <c r="Z97" s="1" t="str">
        <f t="shared" si="95"/>
        <v/>
      </c>
      <c r="AA97" s="1" t="e">
        <f t="shared" si="96"/>
        <v>#N/A</v>
      </c>
      <c r="AB97" s="1" t="str">
        <f>IF(S92="A","Admin!B31","Admin!C31")</f>
        <v>Admin!C31</v>
      </c>
      <c r="AC97" s="79">
        <f t="shared" si="99"/>
        <v>-6</v>
      </c>
      <c r="AD97" s="2" t="str">
        <f t="shared" si="97"/>
        <v>S91</v>
      </c>
      <c r="AE97" s="2" t="str">
        <f t="shared" si="98"/>
        <v>AA$90:AA$97</v>
      </c>
    </row>
    <row r="100" spans="2:31" s="2" customFormat="1" x14ac:dyDescent="0.2">
      <c r="B100" s="32" t="str">
        <f ca="1">S102 &amp; " " &amp; S104 &amp; " string  (" &amp; S$3 &amp;")"</f>
        <v>100m H A string  (Women)</v>
      </c>
      <c r="D100" s="87" t="s">
        <v>94</v>
      </c>
      <c r="E100" s="390"/>
      <c r="F100" s="29" t="s">
        <v>72</v>
      </c>
      <c r="H100" s="47"/>
      <c r="I100" s="29"/>
    </row>
    <row r="101" spans="2:31" x14ac:dyDescent="0.2">
      <c r="B101" s="315" t="s">
        <v>26</v>
      </c>
      <c r="C101" s="70" t="s">
        <v>23</v>
      </c>
      <c r="D101" s="70" t="s">
        <v>70</v>
      </c>
      <c r="E101" s="316" t="s">
        <v>24</v>
      </c>
      <c r="F101" s="317" t="s">
        <v>27</v>
      </c>
      <c r="G101" s="48"/>
      <c r="H101" s="48"/>
      <c r="I101" s="70" t="str">
        <f t="shared" ref="I101:P101" si="100">I$3</f>
        <v>Bromsgrove &amp; Redditch AC</v>
      </c>
      <c r="J101" s="70" t="str">
        <f t="shared" si="100"/>
        <v>Burton AC</v>
      </c>
      <c r="K101" s="70" t="str">
        <f t="shared" si="100"/>
        <v>Kidderminster &amp; Stourport AC</v>
      </c>
      <c r="L101" s="70" t="str">
        <f t="shared" si="100"/>
        <v>Newport Harriers</v>
      </c>
      <c r="M101" s="70" t="str">
        <f t="shared" si="100"/>
        <v>Royal Sutton Coldfield</v>
      </c>
      <c r="N101" s="70" t="str">
        <f t="shared" si="100"/>
        <v>Solihull &amp; Small Heath AC</v>
      </c>
      <c r="O101" s="70" t="str">
        <f t="shared" si="100"/>
        <v>Stratford on Avon AC</v>
      </c>
      <c r="P101" s="383" t="str">
        <f t="shared" si="100"/>
        <v>Team8</v>
      </c>
      <c r="S101" s="40">
        <v>12</v>
      </c>
      <c r="T101" s="41"/>
      <c r="U101" s="42" t="s">
        <v>81</v>
      </c>
      <c r="V101" s="41"/>
      <c r="W101" s="42"/>
      <c r="X101" s="42" t="s">
        <v>82</v>
      </c>
      <c r="Y101" s="41" t="s">
        <v>83</v>
      </c>
      <c r="Z101" s="1" t="s">
        <v>84</v>
      </c>
    </row>
    <row r="102" spans="2:31" x14ac:dyDescent="0.2">
      <c r="B102" s="222">
        <v>1</v>
      </c>
      <c r="C102" s="223" t="str">
        <f t="shared" ref="C102:C109" ca="1" si="101">IF(ISNA(V102),"",V102)</f>
        <v>Emily Madden Forman</v>
      </c>
      <c r="D102" s="223" t="str">
        <f t="shared" ref="D102:D109" si="102">IF(ISNA(Y102),"",Y102)</f>
        <v>Stratford on Avon AC</v>
      </c>
      <c r="E102" s="224">
        <v>7</v>
      </c>
      <c r="F102" s="225" t="s">
        <v>1938</v>
      </c>
      <c r="G102" s="49"/>
      <c r="H102" s="49"/>
      <c r="I102" s="55" t="str">
        <f t="shared" ref="I102:P109" si="103">IF($Z102=I$3,$T102,"")</f>
        <v/>
      </c>
      <c r="J102" s="56" t="str">
        <f t="shared" si="103"/>
        <v/>
      </c>
      <c r="K102" s="56" t="str">
        <f t="shared" si="103"/>
        <v/>
      </c>
      <c r="L102" s="56" t="str">
        <f t="shared" si="103"/>
        <v/>
      </c>
      <c r="M102" s="56" t="str">
        <f t="shared" si="103"/>
        <v/>
      </c>
      <c r="N102" s="56" t="str">
        <f t="shared" si="103"/>
        <v/>
      </c>
      <c r="O102" s="57">
        <f t="shared" ca="1" si="103"/>
        <v>10</v>
      </c>
      <c r="P102" s="144" t="str">
        <f t="shared" si="103"/>
        <v/>
      </c>
      <c r="Q102" s="2"/>
      <c r="R102" s="2"/>
      <c r="S102" s="42" t="str">
        <f ca="1">VLOOKUP(S101,INDIRECT($S$5),2,FALSE)</f>
        <v>100m H</v>
      </c>
      <c r="T102" s="42">
        <f t="shared" ref="T102:T109" ca="1" si="104">IF(X102&gt;1,"Error",U102)</f>
        <v>10</v>
      </c>
      <c r="U102" s="42">
        <f t="shared" ref="U102:U109" ca="1" si="105">IF(AND(E102&lt;&gt;"",LEFT(F102,1)="d"),0,INDIRECT(AB102))</f>
        <v>10</v>
      </c>
      <c r="V102" s="41" t="str">
        <f t="shared" ref="V102:V109" ca="1" si="106">HLOOKUP(E102,INDIRECT($S$4),INDIRECT(AD102),FALSE)</f>
        <v>Emily Madden Forman</v>
      </c>
      <c r="W102" s="42" t="str">
        <f t="shared" ref="W102:W109" si="107">CONCATENATE("=",AA102)</f>
        <v>=7</v>
      </c>
      <c r="X102" s="42">
        <f t="shared" ref="X102:X109" ca="1" si="108">COUNTIF(INDIRECT(AE102),W102)</f>
        <v>1</v>
      </c>
      <c r="Y102" s="35" t="str">
        <f t="shared" ref="Y102:Y109" si="109">VLOOKUP(E102,TeamID,2,FALSE)</f>
        <v>Stratford on Avon AC</v>
      </c>
      <c r="Z102" s="1" t="str">
        <f t="shared" ref="Z102:Z109" si="110">IF(ISNA(Y102),"",Y102)</f>
        <v>Stratford on Avon AC</v>
      </c>
      <c r="AA102" s="1">
        <f t="shared" ref="AA102:AA109" si="111">HLOOKUP(E102,$I$24:$X$25, 2, FALSE)</f>
        <v>7</v>
      </c>
      <c r="AB102" s="1" t="str">
        <f>IF(S104="A","Admin!B24","Admin!C24")</f>
        <v>Admin!B24</v>
      </c>
      <c r="AC102" s="79">
        <v>1</v>
      </c>
      <c r="AD102" s="2" t="str">
        <f t="shared" ref="AD102:AD109" si="112">"S" &amp; ROW(AB102)+AC102</f>
        <v>S103</v>
      </c>
      <c r="AE102" s="2" t="str">
        <f t="shared" ref="AE102:AE109" si="113">"AA$"&amp;ROW(AD102)+AC102-1&amp;":AA$"&amp;ROW(AD102)+AC102+6</f>
        <v>AA$102:AA$109</v>
      </c>
    </row>
    <row r="103" spans="2:31" x14ac:dyDescent="0.2">
      <c r="B103" s="34">
        <v>2</v>
      </c>
      <c r="C103" s="67" t="str">
        <f t="shared" ca="1" si="101"/>
        <v>Rebecca Sheffield</v>
      </c>
      <c r="D103" s="67" t="str">
        <f t="shared" si="102"/>
        <v>Burton AC</v>
      </c>
      <c r="E103" s="36">
        <v>2</v>
      </c>
      <c r="F103" s="53" t="s">
        <v>1940</v>
      </c>
      <c r="G103" s="49"/>
      <c r="H103" s="49"/>
      <c r="I103" s="58" t="str">
        <f t="shared" si="103"/>
        <v/>
      </c>
      <c r="J103" s="59">
        <f t="shared" ca="1" si="103"/>
        <v>8</v>
      </c>
      <c r="K103" s="59" t="str">
        <f t="shared" si="103"/>
        <v/>
      </c>
      <c r="L103" s="59" t="str">
        <f t="shared" si="103"/>
        <v/>
      </c>
      <c r="M103" s="59" t="str">
        <f t="shared" si="103"/>
        <v/>
      </c>
      <c r="N103" s="59" t="str">
        <f t="shared" si="103"/>
        <v/>
      </c>
      <c r="O103" s="60" t="str">
        <f t="shared" si="103"/>
        <v/>
      </c>
      <c r="P103" s="149" t="str">
        <f t="shared" si="103"/>
        <v/>
      </c>
      <c r="Q103" s="2"/>
      <c r="R103" s="2"/>
      <c r="S103" s="42">
        <f>S101-$S$7</f>
        <v>11</v>
      </c>
      <c r="T103" s="42">
        <f t="shared" ca="1" si="104"/>
        <v>8</v>
      </c>
      <c r="U103" s="42">
        <f t="shared" ca="1" si="105"/>
        <v>8</v>
      </c>
      <c r="V103" s="41" t="str">
        <f t="shared" ca="1" si="106"/>
        <v>Rebecca Sheffield</v>
      </c>
      <c r="W103" s="42" t="str">
        <f t="shared" si="107"/>
        <v>=2</v>
      </c>
      <c r="X103" s="42">
        <f t="shared" ca="1" si="108"/>
        <v>1</v>
      </c>
      <c r="Y103" s="35" t="str">
        <f t="shared" si="109"/>
        <v>Burton AC</v>
      </c>
      <c r="Z103" s="1" t="str">
        <f t="shared" si="110"/>
        <v>Burton AC</v>
      </c>
      <c r="AA103" s="1">
        <f t="shared" si="111"/>
        <v>2</v>
      </c>
      <c r="AB103" s="1" t="str">
        <f>IF(S104="A","Admin!B25","Admin!C25")</f>
        <v>Admin!B25</v>
      </c>
      <c r="AC103" s="79">
        <f t="shared" ref="AC103:AC109" si="114">AC102-1</f>
        <v>0</v>
      </c>
      <c r="AD103" s="2" t="str">
        <f t="shared" si="112"/>
        <v>S103</v>
      </c>
      <c r="AE103" s="2" t="str">
        <f t="shared" si="113"/>
        <v>AA$102:AA$109</v>
      </c>
    </row>
    <row r="104" spans="2:31" x14ac:dyDescent="0.2">
      <c r="B104" s="34">
        <v>3</v>
      </c>
      <c r="C104" s="67" t="str">
        <f t="shared" ca="1" si="101"/>
        <v>Hannah Smith</v>
      </c>
      <c r="D104" s="67" t="str">
        <f t="shared" si="102"/>
        <v>Royal Sutton Coldfield</v>
      </c>
      <c r="E104" s="36">
        <v>5</v>
      </c>
      <c r="F104" s="53" t="s">
        <v>1941</v>
      </c>
      <c r="G104" s="49"/>
      <c r="H104" s="49"/>
      <c r="I104" s="58" t="str">
        <f t="shared" si="103"/>
        <v/>
      </c>
      <c r="J104" s="59" t="str">
        <f t="shared" si="103"/>
        <v/>
      </c>
      <c r="K104" s="59" t="str">
        <f t="shared" si="103"/>
        <v/>
      </c>
      <c r="L104" s="59" t="str">
        <f t="shared" si="103"/>
        <v/>
      </c>
      <c r="M104" s="59">
        <f t="shared" ca="1" si="103"/>
        <v>7</v>
      </c>
      <c r="N104" s="59" t="str">
        <f t="shared" si="103"/>
        <v/>
      </c>
      <c r="O104" s="60" t="str">
        <f t="shared" si="103"/>
        <v/>
      </c>
      <c r="P104" s="149" t="str">
        <f t="shared" si="103"/>
        <v/>
      </c>
      <c r="Q104" s="2"/>
      <c r="R104" s="2"/>
      <c r="S104" s="81" t="s">
        <v>44</v>
      </c>
      <c r="T104" s="42">
        <f t="shared" ca="1" si="104"/>
        <v>7</v>
      </c>
      <c r="U104" s="42">
        <f t="shared" ca="1" si="105"/>
        <v>7</v>
      </c>
      <c r="V104" s="41" t="str">
        <f t="shared" ca="1" si="106"/>
        <v>Hannah Smith</v>
      </c>
      <c r="W104" s="42" t="str">
        <f t="shared" si="107"/>
        <v>=5</v>
      </c>
      <c r="X104" s="42">
        <f t="shared" ca="1" si="108"/>
        <v>1</v>
      </c>
      <c r="Y104" s="35" t="str">
        <f t="shared" si="109"/>
        <v>Royal Sutton Coldfield</v>
      </c>
      <c r="Z104" s="1" t="str">
        <f t="shared" si="110"/>
        <v>Royal Sutton Coldfield</v>
      </c>
      <c r="AA104" s="1">
        <f t="shared" si="111"/>
        <v>5</v>
      </c>
      <c r="AB104" s="1" t="str">
        <f>IF(S104="A","Admin!B26","Admin!C26")</f>
        <v>Admin!B26</v>
      </c>
      <c r="AC104" s="79">
        <f t="shared" si="114"/>
        <v>-1</v>
      </c>
      <c r="AD104" s="2" t="str">
        <f t="shared" si="112"/>
        <v>S103</v>
      </c>
      <c r="AE104" s="2" t="str">
        <f t="shared" si="113"/>
        <v>AA$102:AA$109</v>
      </c>
    </row>
    <row r="105" spans="2:31" x14ac:dyDescent="0.2">
      <c r="B105" s="34">
        <v>4</v>
      </c>
      <c r="C105" s="67" t="str">
        <f t="shared" ca="1" si="101"/>
        <v>Jess Murdoch</v>
      </c>
      <c r="D105" s="67" t="str">
        <f t="shared" si="102"/>
        <v>Kidderminster &amp; Stourport AC</v>
      </c>
      <c r="E105" s="36">
        <v>3</v>
      </c>
      <c r="F105" s="53" t="s">
        <v>1927</v>
      </c>
      <c r="G105" s="49"/>
      <c r="H105" s="49"/>
      <c r="I105" s="58" t="str">
        <f t="shared" si="103"/>
        <v/>
      </c>
      <c r="J105" s="59" t="str">
        <f t="shared" si="103"/>
        <v/>
      </c>
      <c r="K105" s="59">
        <f t="shared" ca="1" si="103"/>
        <v>6</v>
      </c>
      <c r="L105" s="59" t="str">
        <f t="shared" si="103"/>
        <v/>
      </c>
      <c r="M105" s="59" t="str">
        <f t="shared" si="103"/>
        <v/>
      </c>
      <c r="N105" s="59" t="str">
        <f t="shared" si="103"/>
        <v/>
      </c>
      <c r="O105" s="60" t="str">
        <f t="shared" si="103"/>
        <v/>
      </c>
      <c r="P105" s="149" t="str">
        <f t="shared" si="103"/>
        <v/>
      </c>
      <c r="Q105" s="2"/>
      <c r="R105" s="2"/>
      <c r="S105" s="80" t="s">
        <v>85</v>
      </c>
      <c r="T105" s="42">
        <f t="shared" ca="1" si="104"/>
        <v>6</v>
      </c>
      <c r="U105" s="42">
        <f t="shared" ca="1" si="105"/>
        <v>6</v>
      </c>
      <c r="V105" s="41" t="str">
        <f t="shared" ca="1" si="106"/>
        <v>Jess Murdoch</v>
      </c>
      <c r="W105" s="42" t="str">
        <f t="shared" si="107"/>
        <v>=3</v>
      </c>
      <c r="X105" s="42">
        <f t="shared" ca="1" si="108"/>
        <v>1</v>
      </c>
      <c r="Y105" s="35" t="str">
        <f t="shared" si="109"/>
        <v>Kidderminster &amp; Stourport AC</v>
      </c>
      <c r="Z105" s="1" t="str">
        <f t="shared" si="110"/>
        <v>Kidderminster &amp; Stourport AC</v>
      </c>
      <c r="AA105" s="1">
        <f t="shared" si="111"/>
        <v>3</v>
      </c>
      <c r="AB105" s="1" t="str">
        <f>IF(S104="A","Admin!B27","Admin!C27")</f>
        <v>Admin!B27</v>
      </c>
      <c r="AC105" s="79">
        <f t="shared" si="114"/>
        <v>-2</v>
      </c>
      <c r="AD105" s="2" t="str">
        <f t="shared" si="112"/>
        <v>S103</v>
      </c>
      <c r="AE105" s="2" t="str">
        <f t="shared" si="113"/>
        <v>AA$102:AA$109</v>
      </c>
    </row>
    <row r="106" spans="2:31" x14ac:dyDescent="0.2">
      <c r="B106" s="34">
        <v>5</v>
      </c>
      <c r="C106" s="67" t="str">
        <f t="shared" ca="1" si="101"/>
        <v/>
      </c>
      <c r="D106" s="67" t="str">
        <f t="shared" si="102"/>
        <v/>
      </c>
      <c r="E106" s="36"/>
      <c r="F106" s="53" t="s">
        <v>98</v>
      </c>
      <c r="G106" s="49"/>
      <c r="H106" s="49"/>
      <c r="I106" s="58" t="str">
        <f t="shared" si="103"/>
        <v/>
      </c>
      <c r="J106" s="59" t="str">
        <f t="shared" si="103"/>
        <v/>
      </c>
      <c r="K106" s="59" t="str">
        <f t="shared" si="103"/>
        <v/>
      </c>
      <c r="L106" s="59" t="str">
        <f t="shared" si="103"/>
        <v/>
      </c>
      <c r="M106" s="59" t="str">
        <f t="shared" si="103"/>
        <v/>
      </c>
      <c r="N106" s="59" t="str">
        <f t="shared" si="103"/>
        <v/>
      </c>
      <c r="O106" s="60" t="str">
        <f t="shared" si="103"/>
        <v/>
      </c>
      <c r="P106" s="149" t="str">
        <f t="shared" si="103"/>
        <v/>
      </c>
      <c r="Q106" s="2"/>
      <c r="R106" s="2"/>
      <c r="S106" s="42"/>
      <c r="T106" s="42" t="str">
        <f t="shared" ca="1" si="104"/>
        <v>Error</v>
      </c>
      <c r="U106" s="42">
        <f t="shared" ca="1" si="105"/>
        <v>5</v>
      </c>
      <c r="V106" s="41" t="e">
        <f t="shared" ca="1" si="106"/>
        <v>#N/A</v>
      </c>
      <c r="W106" s="42" t="e">
        <f t="shared" si="107"/>
        <v>#N/A</v>
      </c>
      <c r="X106" s="42">
        <f t="shared" ca="1" si="108"/>
        <v>4</v>
      </c>
      <c r="Y106" s="35" t="e">
        <f t="shared" si="109"/>
        <v>#N/A</v>
      </c>
      <c r="Z106" s="1" t="str">
        <f t="shared" si="110"/>
        <v/>
      </c>
      <c r="AA106" s="1" t="e">
        <f t="shared" si="111"/>
        <v>#N/A</v>
      </c>
      <c r="AB106" s="1" t="str">
        <f>IF(S104="A","Admin!B28","Admin!C28")</f>
        <v>Admin!B28</v>
      </c>
      <c r="AC106" s="79">
        <f t="shared" si="114"/>
        <v>-3</v>
      </c>
      <c r="AD106" s="2" t="str">
        <f t="shared" si="112"/>
        <v>S103</v>
      </c>
      <c r="AE106" s="2" t="str">
        <f t="shared" si="113"/>
        <v>AA$102:AA$109</v>
      </c>
    </row>
    <row r="107" spans="2:31" x14ac:dyDescent="0.2">
      <c r="B107" s="34">
        <v>6</v>
      </c>
      <c r="C107" s="67" t="str">
        <f t="shared" ca="1" si="101"/>
        <v/>
      </c>
      <c r="D107" s="67" t="str">
        <f t="shared" si="102"/>
        <v/>
      </c>
      <c r="E107" s="36"/>
      <c r="F107" s="53" t="s">
        <v>98</v>
      </c>
      <c r="G107" s="49"/>
      <c r="H107" s="49"/>
      <c r="I107" s="58" t="str">
        <f t="shared" si="103"/>
        <v/>
      </c>
      <c r="J107" s="59" t="str">
        <f t="shared" si="103"/>
        <v/>
      </c>
      <c r="K107" s="59" t="str">
        <f t="shared" si="103"/>
        <v/>
      </c>
      <c r="L107" s="59" t="str">
        <f t="shared" si="103"/>
        <v/>
      </c>
      <c r="M107" s="59" t="str">
        <f t="shared" si="103"/>
        <v/>
      </c>
      <c r="N107" s="59" t="str">
        <f t="shared" si="103"/>
        <v/>
      </c>
      <c r="O107" s="60" t="str">
        <f t="shared" si="103"/>
        <v/>
      </c>
      <c r="P107" s="149" t="str">
        <f t="shared" si="103"/>
        <v/>
      </c>
      <c r="Q107" s="2"/>
      <c r="R107" s="2"/>
      <c r="S107" s="42"/>
      <c r="T107" s="42" t="str">
        <f t="shared" ca="1" si="104"/>
        <v>Error</v>
      </c>
      <c r="U107" s="42">
        <f t="shared" ca="1" si="105"/>
        <v>4</v>
      </c>
      <c r="V107" s="41" t="e">
        <f t="shared" ca="1" si="106"/>
        <v>#N/A</v>
      </c>
      <c r="W107" s="42" t="e">
        <f t="shared" si="107"/>
        <v>#N/A</v>
      </c>
      <c r="X107" s="42">
        <f t="shared" ca="1" si="108"/>
        <v>4</v>
      </c>
      <c r="Y107" s="35" t="e">
        <f t="shared" si="109"/>
        <v>#N/A</v>
      </c>
      <c r="Z107" s="1" t="str">
        <f t="shared" si="110"/>
        <v/>
      </c>
      <c r="AA107" s="1" t="e">
        <f t="shared" si="111"/>
        <v>#N/A</v>
      </c>
      <c r="AB107" s="1" t="str">
        <f>IF(S104="A","Admin!B29","Admin!C29")</f>
        <v>Admin!B29</v>
      </c>
      <c r="AC107" s="79">
        <f t="shared" si="114"/>
        <v>-4</v>
      </c>
      <c r="AD107" s="2" t="str">
        <f t="shared" si="112"/>
        <v>S103</v>
      </c>
      <c r="AE107" s="2" t="str">
        <f t="shared" si="113"/>
        <v>AA$102:AA$109</v>
      </c>
    </row>
    <row r="108" spans="2:31" x14ac:dyDescent="0.2">
      <c r="B108" s="37">
        <v>7</v>
      </c>
      <c r="C108" s="68" t="str">
        <f t="shared" ca="1" si="101"/>
        <v/>
      </c>
      <c r="D108" s="68" t="str">
        <f t="shared" si="102"/>
        <v/>
      </c>
      <c r="E108" s="38"/>
      <c r="F108" s="54" t="s">
        <v>98</v>
      </c>
      <c r="G108" s="49"/>
      <c r="H108" s="49"/>
      <c r="I108" s="61" t="str">
        <f t="shared" si="103"/>
        <v/>
      </c>
      <c r="J108" s="62" t="str">
        <f t="shared" si="103"/>
        <v/>
      </c>
      <c r="K108" s="62" t="str">
        <f t="shared" si="103"/>
        <v/>
      </c>
      <c r="L108" s="62" t="str">
        <f t="shared" si="103"/>
        <v/>
      </c>
      <c r="M108" s="62" t="str">
        <f t="shared" si="103"/>
        <v/>
      </c>
      <c r="N108" s="62" t="str">
        <f t="shared" si="103"/>
        <v/>
      </c>
      <c r="O108" s="63" t="str">
        <f t="shared" si="103"/>
        <v/>
      </c>
      <c r="P108" s="149" t="str">
        <f t="shared" si="103"/>
        <v/>
      </c>
      <c r="Q108" s="2"/>
      <c r="R108" s="2"/>
      <c r="S108" s="42"/>
      <c r="T108" s="42" t="str">
        <f t="shared" ca="1" si="104"/>
        <v>Error</v>
      </c>
      <c r="U108" s="42">
        <f t="shared" ca="1" si="105"/>
        <v>3</v>
      </c>
      <c r="V108" s="41" t="e">
        <f t="shared" ca="1" si="106"/>
        <v>#N/A</v>
      </c>
      <c r="W108" s="42" t="e">
        <f t="shared" si="107"/>
        <v>#N/A</v>
      </c>
      <c r="X108" s="42">
        <f t="shared" ca="1" si="108"/>
        <v>4</v>
      </c>
      <c r="Y108" s="35" t="e">
        <f t="shared" si="109"/>
        <v>#N/A</v>
      </c>
      <c r="Z108" s="1" t="str">
        <f t="shared" si="110"/>
        <v/>
      </c>
      <c r="AA108" s="1" t="e">
        <f t="shared" si="111"/>
        <v>#N/A</v>
      </c>
      <c r="AB108" s="1" t="str">
        <f>IF(S104="A","Admin!B30","Admin!C30")</f>
        <v>Admin!B30</v>
      </c>
      <c r="AC108" s="79">
        <f t="shared" si="114"/>
        <v>-5</v>
      </c>
      <c r="AD108" s="2" t="str">
        <f t="shared" si="112"/>
        <v>S103</v>
      </c>
      <c r="AE108" s="2" t="str">
        <f t="shared" si="113"/>
        <v>AA$102:AA$109</v>
      </c>
    </row>
    <row r="109" spans="2:31" hidden="1" x14ac:dyDescent="0.2">
      <c r="B109" s="378">
        <v>8</v>
      </c>
      <c r="C109" s="379" t="str">
        <f t="shared" ca="1" si="101"/>
        <v/>
      </c>
      <c r="D109" s="379" t="str">
        <f t="shared" si="102"/>
        <v/>
      </c>
      <c r="E109" s="380"/>
      <c r="F109" s="381" t="s">
        <v>98</v>
      </c>
      <c r="G109" s="49"/>
      <c r="H109" s="49"/>
      <c r="I109" s="374" t="str">
        <f t="shared" si="103"/>
        <v/>
      </c>
      <c r="J109" s="382" t="str">
        <f t="shared" si="103"/>
        <v/>
      </c>
      <c r="K109" s="382" t="str">
        <f t="shared" si="103"/>
        <v/>
      </c>
      <c r="L109" s="382" t="str">
        <f t="shared" si="103"/>
        <v/>
      </c>
      <c r="M109" s="382" t="str">
        <f t="shared" si="103"/>
        <v/>
      </c>
      <c r="N109" s="382" t="str">
        <f t="shared" si="103"/>
        <v/>
      </c>
      <c r="O109" s="382" t="str">
        <f t="shared" si="103"/>
        <v/>
      </c>
      <c r="P109" s="63" t="str">
        <f t="shared" si="103"/>
        <v/>
      </c>
      <c r="Q109" s="2"/>
      <c r="R109" s="2"/>
      <c r="S109" s="42"/>
      <c r="T109" s="42" t="str">
        <f t="shared" ca="1" si="104"/>
        <v>Error</v>
      </c>
      <c r="U109" s="42">
        <f t="shared" ca="1" si="105"/>
        <v>0</v>
      </c>
      <c r="V109" s="41" t="e">
        <f t="shared" ca="1" si="106"/>
        <v>#N/A</v>
      </c>
      <c r="W109" s="42" t="e">
        <f t="shared" si="107"/>
        <v>#N/A</v>
      </c>
      <c r="X109" s="42">
        <f t="shared" ca="1" si="108"/>
        <v>4</v>
      </c>
      <c r="Y109" s="35" t="e">
        <f t="shared" si="109"/>
        <v>#N/A</v>
      </c>
      <c r="Z109" s="1" t="str">
        <f t="shared" si="110"/>
        <v/>
      </c>
      <c r="AA109" s="1" t="e">
        <f t="shared" si="111"/>
        <v>#N/A</v>
      </c>
      <c r="AB109" s="1" t="str">
        <f>IF(S104="A","Admin!B31","Admin!C31")</f>
        <v>Admin!B31</v>
      </c>
      <c r="AC109" s="79">
        <f t="shared" si="114"/>
        <v>-6</v>
      </c>
      <c r="AD109" s="2" t="str">
        <f t="shared" si="112"/>
        <v>S103</v>
      </c>
      <c r="AE109" s="2" t="str">
        <f t="shared" si="113"/>
        <v>AA$102:AA$109</v>
      </c>
    </row>
    <row r="110" spans="2:31" ht="12" customHeight="1" x14ac:dyDescent="0.2">
      <c r="B110" s="50"/>
      <c r="C110" s="48"/>
      <c r="D110" s="48"/>
      <c r="E110" s="50"/>
      <c r="F110" s="49" t="s">
        <v>98</v>
      </c>
      <c r="G110" s="49"/>
      <c r="H110" s="49"/>
      <c r="I110" s="51"/>
      <c r="J110" s="51"/>
      <c r="K110" s="51"/>
      <c r="L110" s="51"/>
      <c r="M110" s="51"/>
      <c r="N110" s="51"/>
      <c r="O110" s="51"/>
      <c r="P110" s="51"/>
      <c r="Q110" s="2"/>
      <c r="R110" s="2"/>
      <c r="S110" s="42"/>
      <c r="T110" s="42"/>
      <c r="U110" s="41"/>
      <c r="V110" s="41"/>
      <c r="W110" s="42"/>
      <c r="X110" s="42"/>
      <c r="Y110" s="41"/>
    </row>
    <row r="111" spans="2:31" ht="12" customHeight="1" x14ac:dyDescent="0.2">
      <c r="B111" s="50"/>
      <c r="C111" s="48"/>
      <c r="D111" s="48"/>
      <c r="E111" s="50"/>
      <c r="F111" s="49"/>
      <c r="G111" s="49"/>
      <c r="H111" s="49"/>
      <c r="I111" s="51"/>
      <c r="J111" s="51"/>
      <c r="K111" s="51"/>
      <c r="L111" s="51"/>
      <c r="M111" s="51"/>
      <c r="N111" s="51"/>
      <c r="O111" s="51"/>
      <c r="P111" s="51"/>
      <c r="Q111" s="2"/>
      <c r="R111" s="2"/>
      <c r="S111" s="42"/>
      <c r="T111" s="42"/>
      <c r="U111" s="41"/>
      <c r="V111" s="41"/>
      <c r="W111" s="42"/>
      <c r="X111" s="42"/>
      <c r="Y111" s="41"/>
    </row>
    <row r="112" spans="2:31" s="2" customFormat="1" x14ac:dyDescent="0.2">
      <c r="B112" s="32" t="str">
        <f ca="1">S114 &amp; " " &amp; S116 &amp; " string  (" &amp; S$3 &amp;")"</f>
        <v>100m H B string  (Women)</v>
      </c>
      <c r="D112" s="87" t="s">
        <v>94</v>
      </c>
      <c r="E112" s="390"/>
      <c r="F112" s="29" t="s">
        <v>72</v>
      </c>
      <c r="H112" s="47"/>
      <c r="I112" s="29"/>
    </row>
    <row r="113" spans="2:31" x14ac:dyDescent="0.2">
      <c r="B113" s="315" t="s">
        <v>26</v>
      </c>
      <c r="C113" s="70" t="s">
        <v>23</v>
      </c>
      <c r="D113" s="70" t="s">
        <v>70</v>
      </c>
      <c r="E113" s="316" t="s">
        <v>24</v>
      </c>
      <c r="F113" s="317" t="s">
        <v>27</v>
      </c>
      <c r="G113" s="48"/>
      <c r="H113" s="48"/>
      <c r="I113" s="70" t="str">
        <f t="shared" ref="I113:P113" si="115">I$3</f>
        <v>Bromsgrove &amp; Redditch AC</v>
      </c>
      <c r="J113" s="70" t="str">
        <f t="shared" si="115"/>
        <v>Burton AC</v>
      </c>
      <c r="K113" s="70" t="str">
        <f t="shared" si="115"/>
        <v>Kidderminster &amp; Stourport AC</v>
      </c>
      <c r="L113" s="70" t="str">
        <f t="shared" si="115"/>
        <v>Newport Harriers</v>
      </c>
      <c r="M113" s="70" t="str">
        <f t="shared" si="115"/>
        <v>Royal Sutton Coldfield</v>
      </c>
      <c r="N113" s="70" t="str">
        <f t="shared" si="115"/>
        <v>Solihull &amp; Small Heath AC</v>
      </c>
      <c r="O113" s="70" t="str">
        <f t="shared" si="115"/>
        <v>Stratford on Avon AC</v>
      </c>
      <c r="P113" s="383" t="str">
        <f t="shared" si="115"/>
        <v>Team8</v>
      </c>
      <c r="S113" s="40">
        <v>12</v>
      </c>
      <c r="T113" s="41"/>
      <c r="U113" s="42" t="s">
        <v>81</v>
      </c>
      <c r="V113" s="41"/>
      <c r="W113" s="42"/>
      <c r="X113" s="42" t="s">
        <v>82</v>
      </c>
      <c r="Y113" s="41" t="s">
        <v>83</v>
      </c>
      <c r="Z113" s="1" t="s">
        <v>84</v>
      </c>
    </row>
    <row r="114" spans="2:31" x14ac:dyDescent="0.2">
      <c r="B114" s="222">
        <v>1</v>
      </c>
      <c r="C114" s="223" t="str">
        <f t="shared" ref="C114:C121" ca="1" si="116">IF(ISNA(V114),"",V114)</f>
        <v>Georgia Clarke</v>
      </c>
      <c r="D114" s="223" t="str">
        <f t="shared" ref="D114:D121" si="117">IF(ISNA(Y114),"",Y114)</f>
        <v>Stratford on Avon AC</v>
      </c>
      <c r="E114" s="224">
        <v>77</v>
      </c>
      <c r="F114" s="225" t="s">
        <v>1942</v>
      </c>
      <c r="G114" s="49"/>
      <c r="H114" s="49"/>
      <c r="I114" s="55" t="str">
        <f t="shared" ref="I114:P121" si="118">IF($Z114=I$3,$T114,"")</f>
        <v/>
      </c>
      <c r="J114" s="56" t="str">
        <f t="shared" si="118"/>
        <v/>
      </c>
      <c r="K114" s="56" t="str">
        <f t="shared" si="118"/>
        <v/>
      </c>
      <c r="L114" s="56" t="str">
        <f t="shared" si="118"/>
        <v/>
      </c>
      <c r="M114" s="56" t="str">
        <f t="shared" si="118"/>
        <v/>
      </c>
      <c r="N114" s="56" t="str">
        <f t="shared" si="118"/>
        <v/>
      </c>
      <c r="O114" s="57">
        <f t="shared" ca="1" si="118"/>
        <v>8</v>
      </c>
      <c r="P114" s="144" t="str">
        <f t="shared" si="118"/>
        <v/>
      </c>
      <c r="Q114" s="2"/>
      <c r="R114" s="2"/>
      <c r="S114" s="42" t="str">
        <f ca="1">VLOOKUP(S113,INDIRECT($S$5),2,FALSE)</f>
        <v>100m H</v>
      </c>
      <c r="T114" s="42">
        <f t="shared" ref="T114:T121" ca="1" si="119">IF(X114&gt;1,"Error",U114)</f>
        <v>8</v>
      </c>
      <c r="U114" s="42">
        <f t="shared" ref="U114:U121" ca="1" si="120">IF(AND(E114&lt;&gt;"",LEFT(F114,1)="d"),0,INDIRECT(AB114))</f>
        <v>8</v>
      </c>
      <c r="V114" s="41" t="str">
        <f t="shared" ref="V114:V121" ca="1" si="121">HLOOKUP(E114,INDIRECT($S$4),INDIRECT(AD114),FALSE)</f>
        <v>Georgia Clarke</v>
      </c>
      <c r="W114" s="42" t="str">
        <f t="shared" ref="W114:W121" si="122">CONCATENATE("=",AA114)</f>
        <v>=7</v>
      </c>
      <c r="X114" s="42">
        <f t="shared" ref="X114:X121" ca="1" si="123">COUNTIF(INDIRECT(AE114),W114)</f>
        <v>1</v>
      </c>
      <c r="Y114" s="35" t="str">
        <f t="shared" ref="Y114:Y121" si="124">VLOOKUP(E114,TeamID,2,FALSE)</f>
        <v>Stratford on Avon AC</v>
      </c>
      <c r="Z114" s="1" t="str">
        <f t="shared" ref="Z114:Z121" si="125">IF(ISNA(Y114),"",Y114)</f>
        <v>Stratford on Avon AC</v>
      </c>
      <c r="AA114" s="1">
        <f t="shared" ref="AA114:AA121" si="126">HLOOKUP(E114,$I$24:$X$25, 2, FALSE)</f>
        <v>7</v>
      </c>
      <c r="AB114" s="1" t="str">
        <f>IF(S116="A","Admin!B24","Admin!C24")</f>
        <v>Admin!C24</v>
      </c>
      <c r="AC114" s="79">
        <v>1</v>
      </c>
      <c r="AD114" s="2" t="str">
        <f t="shared" ref="AD114:AD121" si="127">"S" &amp; ROW(AB114)+AC114</f>
        <v>S115</v>
      </c>
      <c r="AE114" s="2" t="str">
        <f t="shared" ref="AE114:AE121" si="128">"AA$"&amp;ROW(AD114)+AC114-1&amp;":AA$"&amp;ROW(AD114)+AC114+6</f>
        <v>AA$114:AA$121</v>
      </c>
    </row>
    <row r="115" spans="2:31" x14ac:dyDescent="0.2">
      <c r="B115" s="34">
        <v>2</v>
      </c>
      <c r="C115" s="67" t="str">
        <f t="shared" ca="1" si="116"/>
        <v/>
      </c>
      <c r="D115" s="67" t="str">
        <f t="shared" si="117"/>
        <v/>
      </c>
      <c r="E115" s="36"/>
      <c r="F115" s="53" t="s">
        <v>98</v>
      </c>
      <c r="G115" s="49"/>
      <c r="H115" s="49"/>
      <c r="I115" s="58" t="str">
        <f t="shared" si="118"/>
        <v/>
      </c>
      <c r="J115" s="59" t="str">
        <f t="shared" si="118"/>
        <v/>
      </c>
      <c r="K115" s="59" t="str">
        <f t="shared" si="118"/>
        <v/>
      </c>
      <c r="L115" s="59" t="str">
        <f t="shared" si="118"/>
        <v/>
      </c>
      <c r="M115" s="59" t="str">
        <f t="shared" si="118"/>
        <v/>
      </c>
      <c r="N115" s="59" t="str">
        <f t="shared" si="118"/>
        <v/>
      </c>
      <c r="O115" s="60" t="str">
        <f t="shared" si="118"/>
        <v/>
      </c>
      <c r="P115" s="149" t="str">
        <f t="shared" si="118"/>
        <v/>
      </c>
      <c r="Q115" s="2"/>
      <c r="R115" s="2"/>
      <c r="S115" s="42">
        <f>S113-$S$7</f>
        <v>11</v>
      </c>
      <c r="T115" s="42" t="str">
        <f t="shared" ca="1" si="119"/>
        <v>Error</v>
      </c>
      <c r="U115" s="42">
        <f t="shared" ca="1" si="120"/>
        <v>6</v>
      </c>
      <c r="V115" s="41" t="e">
        <f t="shared" ca="1" si="121"/>
        <v>#N/A</v>
      </c>
      <c r="W115" s="42" t="e">
        <f t="shared" si="122"/>
        <v>#N/A</v>
      </c>
      <c r="X115" s="42">
        <f t="shared" ca="1" si="123"/>
        <v>7</v>
      </c>
      <c r="Y115" s="35" t="e">
        <f t="shared" si="124"/>
        <v>#N/A</v>
      </c>
      <c r="Z115" s="1" t="str">
        <f t="shared" si="125"/>
        <v/>
      </c>
      <c r="AA115" s="1" t="e">
        <f t="shared" si="126"/>
        <v>#N/A</v>
      </c>
      <c r="AB115" s="1" t="str">
        <f>IF(S116="A","Admin!B25","Admin!C25")</f>
        <v>Admin!C25</v>
      </c>
      <c r="AC115" s="79">
        <f t="shared" ref="AC115:AC121" si="129">AC114-1</f>
        <v>0</v>
      </c>
      <c r="AD115" s="2" t="str">
        <f t="shared" si="127"/>
        <v>S115</v>
      </c>
      <c r="AE115" s="2" t="str">
        <f t="shared" si="128"/>
        <v>AA$114:AA$121</v>
      </c>
    </row>
    <row r="116" spans="2:31" x14ac:dyDescent="0.2">
      <c r="B116" s="34">
        <v>3</v>
      </c>
      <c r="C116" s="67" t="str">
        <f t="shared" ca="1" si="116"/>
        <v/>
      </c>
      <c r="D116" s="67" t="str">
        <f t="shared" si="117"/>
        <v/>
      </c>
      <c r="E116" s="36"/>
      <c r="F116" s="53" t="s">
        <v>98</v>
      </c>
      <c r="G116" s="49"/>
      <c r="H116" s="49"/>
      <c r="I116" s="58" t="str">
        <f t="shared" si="118"/>
        <v/>
      </c>
      <c r="J116" s="59" t="str">
        <f t="shared" si="118"/>
        <v/>
      </c>
      <c r="K116" s="59" t="str">
        <f t="shared" si="118"/>
        <v/>
      </c>
      <c r="L116" s="59" t="str">
        <f t="shared" si="118"/>
        <v/>
      </c>
      <c r="M116" s="59" t="str">
        <f t="shared" si="118"/>
        <v/>
      </c>
      <c r="N116" s="59" t="str">
        <f t="shared" si="118"/>
        <v/>
      </c>
      <c r="O116" s="60" t="str">
        <f t="shared" si="118"/>
        <v/>
      </c>
      <c r="P116" s="149" t="str">
        <f t="shared" si="118"/>
        <v/>
      </c>
      <c r="Q116" s="2"/>
      <c r="R116" s="2"/>
      <c r="S116" s="81" t="s">
        <v>45</v>
      </c>
      <c r="T116" s="42" t="str">
        <f t="shared" ca="1" si="119"/>
        <v>Error</v>
      </c>
      <c r="U116" s="42">
        <f t="shared" ca="1" si="120"/>
        <v>5</v>
      </c>
      <c r="V116" s="41" t="e">
        <f t="shared" ca="1" si="121"/>
        <v>#N/A</v>
      </c>
      <c r="W116" s="42" t="e">
        <f t="shared" si="122"/>
        <v>#N/A</v>
      </c>
      <c r="X116" s="42">
        <f t="shared" ca="1" si="123"/>
        <v>7</v>
      </c>
      <c r="Y116" s="35" t="e">
        <f t="shared" si="124"/>
        <v>#N/A</v>
      </c>
      <c r="Z116" s="1" t="str">
        <f t="shared" si="125"/>
        <v/>
      </c>
      <c r="AA116" s="1" t="e">
        <f t="shared" si="126"/>
        <v>#N/A</v>
      </c>
      <c r="AB116" s="1" t="str">
        <f>IF(S116="A","Admin!B26","Admin!C26")</f>
        <v>Admin!C26</v>
      </c>
      <c r="AC116" s="79">
        <f t="shared" si="129"/>
        <v>-1</v>
      </c>
      <c r="AD116" s="2" t="str">
        <f t="shared" si="127"/>
        <v>S115</v>
      </c>
      <c r="AE116" s="2" t="str">
        <f t="shared" si="128"/>
        <v>AA$114:AA$121</v>
      </c>
    </row>
    <row r="117" spans="2:31" x14ac:dyDescent="0.2">
      <c r="B117" s="34">
        <v>4</v>
      </c>
      <c r="C117" s="67" t="str">
        <f t="shared" ca="1" si="116"/>
        <v/>
      </c>
      <c r="D117" s="67" t="str">
        <f t="shared" si="117"/>
        <v/>
      </c>
      <c r="E117" s="36"/>
      <c r="F117" s="53" t="s">
        <v>98</v>
      </c>
      <c r="G117" s="49"/>
      <c r="H117" s="49"/>
      <c r="I117" s="58" t="str">
        <f t="shared" si="118"/>
        <v/>
      </c>
      <c r="J117" s="59" t="str">
        <f t="shared" si="118"/>
        <v/>
      </c>
      <c r="K117" s="59" t="str">
        <f t="shared" si="118"/>
        <v/>
      </c>
      <c r="L117" s="59" t="str">
        <f t="shared" si="118"/>
        <v/>
      </c>
      <c r="M117" s="59" t="str">
        <f t="shared" si="118"/>
        <v/>
      </c>
      <c r="N117" s="59" t="str">
        <f t="shared" si="118"/>
        <v/>
      </c>
      <c r="O117" s="60" t="str">
        <f t="shared" si="118"/>
        <v/>
      </c>
      <c r="P117" s="149" t="str">
        <f t="shared" si="118"/>
        <v/>
      </c>
      <c r="Q117" s="2"/>
      <c r="R117" s="2"/>
      <c r="S117" s="80" t="s">
        <v>85</v>
      </c>
      <c r="T117" s="42" t="str">
        <f t="shared" ca="1" si="119"/>
        <v>Error</v>
      </c>
      <c r="U117" s="42">
        <f t="shared" ca="1" si="120"/>
        <v>4</v>
      </c>
      <c r="V117" s="41" t="e">
        <f t="shared" ca="1" si="121"/>
        <v>#N/A</v>
      </c>
      <c r="W117" s="42" t="e">
        <f t="shared" si="122"/>
        <v>#N/A</v>
      </c>
      <c r="X117" s="42">
        <f t="shared" ca="1" si="123"/>
        <v>7</v>
      </c>
      <c r="Y117" s="35" t="e">
        <f t="shared" si="124"/>
        <v>#N/A</v>
      </c>
      <c r="Z117" s="1" t="str">
        <f t="shared" si="125"/>
        <v/>
      </c>
      <c r="AA117" s="1" t="e">
        <f t="shared" si="126"/>
        <v>#N/A</v>
      </c>
      <c r="AB117" s="1" t="str">
        <f>IF(S116="A","Admin!B27","Admin!C27")</f>
        <v>Admin!C27</v>
      </c>
      <c r="AC117" s="79">
        <f t="shared" si="129"/>
        <v>-2</v>
      </c>
      <c r="AD117" s="2" t="str">
        <f t="shared" si="127"/>
        <v>S115</v>
      </c>
      <c r="AE117" s="2" t="str">
        <f t="shared" si="128"/>
        <v>AA$114:AA$121</v>
      </c>
    </row>
    <row r="118" spans="2:31" x14ac:dyDescent="0.2">
      <c r="B118" s="34">
        <v>5</v>
      </c>
      <c r="C118" s="67" t="str">
        <f t="shared" ca="1" si="116"/>
        <v/>
      </c>
      <c r="D118" s="67" t="str">
        <f t="shared" si="117"/>
        <v/>
      </c>
      <c r="E118" s="36"/>
      <c r="F118" s="53" t="s">
        <v>98</v>
      </c>
      <c r="G118" s="49"/>
      <c r="H118" s="49"/>
      <c r="I118" s="58" t="str">
        <f t="shared" si="118"/>
        <v/>
      </c>
      <c r="J118" s="59" t="str">
        <f t="shared" si="118"/>
        <v/>
      </c>
      <c r="K118" s="59" t="str">
        <f t="shared" si="118"/>
        <v/>
      </c>
      <c r="L118" s="59" t="str">
        <f t="shared" si="118"/>
        <v/>
      </c>
      <c r="M118" s="59" t="str">
        <f t="shared" si="118"/>
        <v/>
      </c>
      <c r="N118" s="59" t="str">
        <f t="shared" si="118"/>
        <v/>
      </c>
      <c r="O118" s="60" t="str">
        <f t="shared" si="118"/>
        <v/>
      </c>
      <c r="P118" s="149" t="str">
        <f t="shared" si="118"/>
        <v/>
      </c>
      <c r="Q118" s="2"/>
      <c r="R118" s="2"/>
      <c r="S118" s="42"/>
      <c r="T118" s="42" t="str">
        <f t="shared" ca="1" si="119"/>
        <v>Error</v>
      </c>
      <c r="U118" s="42">
        <f t="shared" ca="1" si="120"/>
        <v>3</v>
      </c>
      <c r="V118" s="41" t="e">
        <f t="shared" ca="1" si="121"/>
        <v>#N/A</v>
      </c>
      <c r="W118" s="42" t="e">
        <f t="shared" si="122"/>
        <v>#N/A</v>
      </c>
      <c r="X118" s="42">
        <f t="shared" ca="1" si="123"/>
        <v>7</v>
      </c>
      <c r="Y118" s="35" t="e">
        <f t="shared" si="124"/>
        <v>#N/A</v>
      </c>
      <c r="Z118" s="1" t="str">
        <f t="shared" si="125"/>
        <v/>
      </c>
      <c r="AA118" s="1" t="e">
        <f t="shared" si="126"/>
        <v>#N/A</v>
      </c>
      <c r="AB118" s="1" t="str">
        <f>IF(S116="A","Admin!B28","Admin!C28")</f>
        <v>Admin!C28</v>
      </c>
      <c r="AC118" s="79">
        <f t="shared" si="129"/>
        <v>-3</v>
      </c>
      <c r="AD118" s="2" t="str">
        <f t="shared" si="127"/>
        <v>S115</v>
      </c>
      <c r="AE118" s="2" t="str">
        <f t="shared" si="128"/>
        <v>AA$114:AA$121</v>
      </c>
    </row>
    <row r="119" spans="2:31" x14ac:dyDescent="0.2">
      <c r="B119" s="34">
        <v>6</v>
      </c>
      <c r="C119" s="67" t="str">
        <f t="shared" ca="1" si="116"/>
        <v/>
      </c>
      <c r="D119" s="67" t="str">
        <f t="shared" si="117"/>
        <v/>
      </c>
      <c r="E119" s="36"/>
      <c r="F119" s="53" t="s">
        <v>98</v>
      </c>
      <c r="G119" s="49"/>
      <c r="H119" s="49"/>
      <c r="I119" s="58" t="str">
        <f t="shared" si="118"/>
        <v/>
      </c>
      <c r="J119" s="59" t="str">
        <f t="shared" si="118"/>
        <v/>
      </c>
      <c r="K119" s="59" t="str">
        <f t="shared" si="118"/>
        <v/>
      </c>
      <c r="L119" s="59" t="str">
        <f t="shared" si="118"/>
        <v/>
      </c>
      <c r="M119" s="59" t="str">
        <f t="shared" si="118"/>
        <v/>
      </c>
      <c r="N119" s="59" t="str">
        <f t="shared" si="118"/>
        <v/>
      </c>
      <c r="O119" s="60" t="str">
        <f t="shared" si="118"/>
        <v/>
      </c>
      <c r="P119" s="149" t="str">
        <f t="shared" si="118"/>
        <v/>
      </c>
      <c r="Q119" s="2"/>
      <c r="R119" s="2"/>
      <c r="S119" s="42"/>
      <c r="T119" s="42" t="str">
        <f t="shared" ca="1" si="119"/>
        <v>Error</v>
      </c>
      <c r="U119" s="42">
        <f t="shared" ca="1" si="120"/>
        <v>2</v>
      </c>
      <c r="V119" s="41" t="e">
        <f t="shared" ca="1" si="121"/>
        <v>#N/A</v>
      </c>
      <c r="W119" s="42" t="e">
        <f t="shared" si="122"/>
        <v>#N/A</v>
      </c>
      <c r="X119" s="42">
        <f t="shared" ca="1" si="123"/>
        <v>7</v>
      </c>
      <c r="Y119" s="35" t="e">
        <f t="shared" si="124"/>
        <v>#N/A</v>
      </c>
      <c r="Z119" s="1" t="str">
        <f t="shared" si="125"/>
        <v/>
      </c>
      <c r="AA119" s="1" t="e">
        <f t="shared" si="126"/>
        <v>#N/A</v>
      </c>
      <c r="AB119" s="1" t="str">
        <f>IF(S116="A","Admin!B29","Admin!C29")</f>
        <v>Admin!C29</v>
      </c>
      <c r="AC119" s="79">
        <f t="shared" si="129"/>
        <v>-4</v>
      </c>
      <c r="AD119" s="2" t="str">
        <f t="shared" si="127"/>
        <v>S115</v>
      </c>
      <c r="AE119" s="2" t="str">
        <f t="shared" si="128"/>
        <v>AA$114:AA$121</v>
      </c>
    </row>
    <row r="120" spans="2:31" x14ac:dyDescent="0.2">
      <c r="B120" s="37">
        <v>7</v>
      </c>
      <c r="C120" s="68" t="str">
        <f t="shared" ca="1" si="116"/>
        <v/>
      </c>
      <c r="D120" s="68" t="str">
        <f t="shared" si="117"/>
        <v/>
      </c>
      <c r="E120" s="38"/>
      <c r="F120" s="54" t="s">
        <v>98</v>
      </c>
      <c r="G120" s="49"/>
      <c r="H120" s="49"/>
      <c r="I120" s="61" t="str">
        <f t="shared" si="118"/>
        <v/>
      </c>
      <c r="J120" s="62" t="str">
        <f t="shared" si="118"/>
        <v/>
      </c>
      <c r="K120" s="62" t="str">
        <f t="shared" si="118"/>
        <v/>
      </c>
      <c r="L120" s="62" t="str">
        <f t="shared" si="118"/>
        <v/>
      </c>
      <c r="M120" s="62" t="str">
        <f t="shared" si="118"/>
        <v/>
      </c>
      <c r="N120" s="62" t="str">
        <f t="shared" si="118"/>
        <v/>
      </c>
      <c r="O120" s="63" t="str">
        <f t="shared" si="118"/>
        <v/>
      </c>
      <c r="P120" s="149" t="str">
        <f t="shared" si="118"/>
        <v/>
      </c>
      <c r="Q120" s="2"/>
      <c r="R120" s="2"/>
      <c r="S120" s="42"/>
      <c r="T120" s="42" t="str">
        <f t="shared" ca="1" si="119"/>
        <v>Error</v>
      </c>
      <c r="U120" s="42">
        <f t="shared" ca="1" si="120"/>
        <v>1</v>
      </c>
      <c r="V120" s="41" t="e">
        <f t="shared" ca="1" si="121"/>
        <v>#N/A</v>
      </c>
      <c r="W120" s="42" t="e">
        <f t="shared" si="122"/>
        <v>#N/A</v>
      </c>
      <c r="X120" s="42">
        <f t="shared" ca="1" si="123"/>
        <v>7</v>
      </c>
      <c r="Y120" s="35" t="e">
        <f t="shared" si="124"/>
        <v>#N/A</v>
      </c>
      <c r="Z120" s="1" t="str">
        <f t="shared" si="125"/>
        <v/>
      </c>
      <c r="AA120" s="1" t="e">
        <f t="shared" si="126"/>
        <v>#N/A</v>
      </c>
      <c r="AB120" s="1" t="str">
        <f>IF(S116="A","Admin!B30","Admin!C30")</f>
        <v>Admin!C30</v>
      </c>
      <c r="AC120" s="79">
        <f t="shared" si="129"/>
        <v>-5</v>
      </c>
      <c r="AD120" s="2" t="str">
        <f t="shared" si="127"/>
        <v>S115</v>
      </c>
      <c r="AE120" s="2" t="str">
        <f t="shared" si="128"/>
        <v>AA$114:AA$121</v>
      </c>
    </row>
    <row r="121" spans="2:31" hidden="1" x14ac:dyDescent="0.2">
      <c r="B121" s="378">
        <v>8</v>
      </c>
      <c r="C121" s="379" t="str">
        <f t="shared" ca="1" si="116"/>
        <v/>
      </c>
      <c r="D121" s="379" t="str">
        <f t="shared" si="117"/>
        <v/>
      </c>
      <c r="E121" s="380"/>
      <c r="F121" s="381" t="s">
        <v>98</v>
      </c>
      <c r="G121" s="49"/>
      <c r="H121" s="49"/>
      <c r="I121" s="374" t="str">
        <f t="shared" si="118"/>
        <v/>
      </c>
      <c r="J121" s="382" t="str">
        <f t="shared" si="118"/>
        <v/>
      </c>
      <c r="K121" s="382" t="str">
        <f t="shared" si="118"/>
        <v/>
      </c>
      <c r="L121" s="382" t="str">
        <f t="shared" si="118"/>
        <v/>
      </c>
      <c r="M121" s="382" t="str">
        <f t="shared" si="118"/>
        <v/>
      </c>
      <c r="N121" s="382" t="str">
        <f t="shared" si="118"/>
        <v/>
      </c>
      <c r="O121" s="382" t="str">
        <f t="shared" si="118"/>
        <v/>
      </c>
      <c r="P121" s="63" t="str">
        <f t="shared" si="118"/>
        <v/>
      </c>
      <c r="Q121" s="2"/>
      <c r="R121" s="2"/>
      <c r="S121" s="42"/>
      <c r="T121" s="42" t="str">
        <f t="shared" ca="1" si="119"/>
        <v>Error</v>
      </c>
      <c r="U121" s="42">
        <f t="shared" ca="1" si="120"/>
        <v>0</v>
      </c>
      <c r="V121" s="41" t="e">
        <f t="shared" ca="1" si="121"/>
        <v>#N/A</v>
      </c>
      <c r="W121" s="42" t="e">
        <f t="shared" si="122"/>
        <v>#N/A</v>
      </c>
      <c r="X121" s="42">
        <f t="shared" ca="1" si="123"/>
        <v>7</v>
      </c>
      <c r="Y121" s="35" t="e">
        <f t="shared" si="124"/>
        <v>#N/A</v>
      </c>
      <c r="Z121" s="1" t="str">
        <f t="shared" si="125"/>
        <v/>
      </c>
      <c r="AA121" s="1" t="e">
        <f t="shared" si="126"/>
        <v>#N/A</v>
      </c>
      <c r="AB121" s="1" t="str">
        <f>IF(S116="A","Admin!B31","Admin!C31")</f>
        <v>Admin!C31</v>
      </c>
      <c r="AC121" s="79">
        <f t="shared" si="129"/>
        <v>-6</v>
      </c>
      <c r="AD121" s="2" t="str">
        <f t="shared" si="127"/>
        <v>S115</v>
      </c>
      <c r="AE121" s="2" t="str">
        <f t="shared" si="128"/>
        <v>AA$114:AA$121</v>
      </c>
    </row>
    <row r="124" spans="2:31" s="2" customFormat="1" x14ac:dyDescent="0.2">
      <c r="B124" s="32" t="str">
        <f ca="1">S126 &amp; " " &amp; S128 &amp; " string  (" &amp; S$3 &amp;")"</f>
        <v>400m H A string  (Women)</v>
      </c>
      <c r="H124" s="47"/>
      <c r="I124" s="29"/>
    </row>
    <row r="125" spans="2:31" x14ac:dyDescent="0.2">
      <c r="B125" s="315" t="s">
        <v>26</v>
      </c>
      <c r="C125" s="70" t="s">
        <v>23</v>
      </c>
      <c r="D125" s="70" t="s">
        <v>70</v>
      </c>
      <c r="E125" s="316" t="s">
        <v>24</v>
      </c>
      <c r="F125" s="317" t="s">
        <v>27</v>
      </c>
      <c r="G125" s="48"/>
      <c r="H125" s="48"/>
      <c r="I125" s="70" t="str">
        <f t="shared" ref="I125:P125" si="130">I$3</f>
        <v>Bromsgrove &amp; Redditch AC</v>
      </c>
      <c r="J125" s="70" t="str">
        <f t="shared" si="130"/>
        <v>Burton AC</v>
      </c>
      <c r="K125" s="70" t="str">
        <f t="shared" si="130"/>
        <v>Kidderminster &amp; Stourport AC</v>
      </c>
      <c r="L125" s="70" t="str">
        <f t="shared" si="130"/>
        <v>Newport Harriers</v>
      </c>
      <c r="M125" s="70" t="str">
        <f t="shared" si="130"/>
        <v>Royal Sutton Coldfield</v>
      </c>
      <c r="N125" s="70" t="str">
        <f t="shared" si="130"/>
        <v>Solihull &amp; Small Heath AC</v>
      </c>
      <c r="O125" s="70" t="str">
        <f t="shared" si="130"/>
        <v>Stratford on Avon AC</v>
      </c>
      <c r="P125" s="383" t="str">
        <f t="shared" si="130"/>
        <v>Team8</v>
      </c>
      <c r="S125" s="40">
        <v>13</v>
      </c>
      <c r="T125" s="41"/>
      <c r="U125" s="42" t="s">
        <v>81</v>
      </c>
      <c r="V125" s="41"/>
      <c r="W125" s="42"/>
      <c r="X125" s="42" t="s">
        <v>82</v>
      </c>
      <c r="Y125" s="41" t="s">
        <v>83</v>
      </c>
      <c r="Z125" s="1" t="s">
        <v>84</v>
      </c>
    </row>
    <row r="126" spans="2:31" x14ac:dyDescent="0.2">
      <c r="B126" s="222">
        <v>1</v>
      </c>
      <c r="C126" s="223" t="str">
        <f t="shared" ref="C126:C133" ca="1" si="131">IF(ISNA(V126),"",V126)</f>
        <v>Anna Gionis</v>
      </c>
      <c r="D126" s="223" t="str">
        <f t="shared" ref="D126:D133" si="132">IF(ISNA(Y126),"",Y126)</f>
        <v>Stratford on Avon AC</v>
      </c>
      <c r="E126" s="224">
        <v>7</v>
      </c>
      <c r="F126" s="225" t="s">
        <v>1836</v>
      </c>
      <c r="G126" s="49"/>
      <c r="H126" s="49"/>
      <c r="I126" s="55" t="str">
        <f t="shared" ref="I126:P133" si="133">IF($Z126=I$3,$T126,"")</f>
        <v/>
      </c>
      <c r="J126" s="56" t="str">
        <f t="shared" si="133"/>
        <v/>
      </c>
      <c r="K126" s="56" t="str">
        <f t="shared" si="133"/>
        <v/>
      </c>
      <c r="L126" s="56" t="str">
        <f t="shared" si="133"/>
        <v/>
      </c>
      <c r="M126" s="56" t="str">
        <f t="shared" si="133"/>
        <v/>
      </c>
      <c r="N126" s="56" t="str">
        <f t="shared" si="133"/>
        <v/>
      </c>
      <c r="O126" s="57">
        <f t="shared" ca="1" si="133"/>
        <v>10</v>
      </c>
      <c r="P126" s="144" t="str">
        <f t="shared" si="133"/>
        <v/>
      </c>
      <c r="Q126" s="2"/>
      <c r="R126" s="2"/>
      <c r="S126" s="42" t="str">
        <f ca="1">VLOOKUP(S125,INDIRECT($S$5),2,FALSE)</f>
        <v>400m H</v>
      </c>
      <c r="T126" s="42">
        <f t="shared" ref="T126:T133" ca="1" si="134">IF(X126&gt;1,"Error",U126)</f>
        <v>10</v>
      </c>
      <c r="U126" s="42">
        <f t="shared" ref="U126:U133" ca="1" si="135">IF(AND(E126&lt;&gt;"",LEFT(F126,1)="d"),0,INDIRECT(AB126))</f>
        <v>10</v>
      </c>
      <c r="V126" s="41" t="str">
        <f t="shared" ref="V126:V133" ca="1" si="136">HLOOKUP(E126,INDIRECT($S$4),INDIRECT(AD126),FALSE)</f>
        <v>Anna Gionis</v>
      </c>
      <c r="W126" s="42" t="str">
        <f t="shared" ref="W126:W133" si="137">CONCATENATE("=",AA126)</f>
        <v>=7</v>
      </c>
      <c r="X126" s="42">
        <f t="shared" ref="X126:X133" ca="1" si="138">COUNTIF(INDIRECT(AE126),W126)</f>
        <v>1</v>
      </c>
      <c r="Y126" s="35" t="str">
        <f t="shared" ref="Y126:Y133" si="139">VLOOKUP(E126,TeamID,2,FALSE)</f>
        <v>Stratford on Avon AC</v>
      </c>
      <c r="Z126" s="1" t="str">
        <f t="shared" ref="Z126:Z133" si="140">IF(ISNA(Y126),"",Y126)</f>
        <v>Stratford on Avon AC</v>
      </c>
      <c r="AA126" s="1">
        <f t="shared" ref="AA126:AA133" si="141">HLOOKUP(E126,$I$24:$X$25, 2, FALSE)</f>
        <v>7</v>
      </c>
      <c r="AB126" s="1" t="str">
        <f>IF(S128="A","Admin!B24","Admin!C24")</f>
        <v>Admin!B24</v>
      </c>
      <c r="AC126" s="79">
        <v>1</v>
      </c>
      <c r="AD126" s="2" t="str">
        <f t="shared" ref="AD126:AD133" si="142">"S" &amp; ROW(AB126)+AC126</f>
        <v>S127</v>
      </c>
      <c r="AE126" s="2" t="str">
        <f t="shared" ref="AE126:AE133" si="143">"AA$"&amp;ROW(AD126)+AC126-1&amp;":AA$"&amp;ROW(AD126)+AC126+6</f>
        <v>AA$126:AA$133</v>
      </c>
    </row>
    <row r="127" spans="2:31" x14ac:dyDescent="0.2">
      <c r="B127" s="34">
        <v>2</v>
      </c>
      <c r="C127" s="67" t="str">
        <f t="shared" ca="1" si="131"/>
        <v>Lisa Scarfi</v>
      </c>
      <c r="D127" s="67" t="str">
        <f t="shared" si="132"/>
        <v>Newport Harriers</v>
      </c>
      <c r="E127" s="36">
        <v>4</v>
      </c>
      <c r="F127" s="53" t="s">
        <v>1839</v>
      </c>
      <c r="G127" s="49"/>
      <c r="H127" s="49"/>
      <c r="I127" s="58" t="str">
        <f t="shared" si="133"/>
        <v/>
      </c>
      <c r="J127" s="59" t="str">
        <f t="shared" si="133"/>
        <v/>
      </c>
      <c r="K127" s="59" t="str">
        <f t="shared" si="133"/>
        <v/>
      </c>
      <c r="L127" s="59">
        <f t="shared" ca="1" si="133"/>
        <v>8</v>
      </c>
      <c r="M127" s="59" t="str">
        <f t="shared" si="133"/>
        <v/>
      </c>
      <c r="N127" s="59" t="str">
        <f t="shared" si="133"/>
        <v/>
      </c>
      <c r="O127" s="60" t="str">
        <f t="shared" si="133"/>
        <v/>
      </c>
      <c r="P127" s="149" t="str">
        <f t="shared" si="133"/>
        <v/>
      </c>
      <c r="Q127" s="2"/>
      <c r="R127" s="2"/>
      <c r="S127" s="42">
        <f>S125-$S$7</f>
        <v>12</v>
      </c>
      <c r="T127" s="42">
        <f t="shared" ca="1" si="134"/>
        <v>8</v>
      </c>
      <c r="U127" s="42">
        <f t="shared" ca="1" si="135"/>
        <v>8</v>
      </c>
      <c r="V127" s="41" t="str">
        <f t="shared" ca="1" si="136"/>
        <v>Lisa Scarfi</v>
      </c>
      <c r="W127" s="42" t="str">
        <f t="shared" si="137"/>
        <v>=4</v>
      </c>
      <c r="X127" s="42">
        <f t="shared" ca="1" si="138"/>
        <v>1</v>
      </c>
      <c r="Y127" s="35" t="str">
        <f t="shared" si="139"/>
        <v>Newport Harriers</v>
      </c>
      <c r="Z127" s="1" t="str">
        <f t="shared" si="140"/>
        <v>Newport Harriers</v>
      </c>
      <c r="AA127" s="1">
        <f t="shared" si="141"/>
        <v>4</v>
      </c>
      <c r="AB127" s="1" t="str">
        <f>IF(S128="A","Admin!B25","Admin!C25")</f>
        <v>Admin!B25</v>
      </c>
      <c r="AC127" s="79">
        <f t="shared" ref="AC127:AC133" si="144">AC126-1</f>
        <v>0</v>
      </c>
      <c r="AD127" s="2" t="str">
        <f t="shared" si="142"/>
        <v>S127</v>
      </c>
      <c r="AE127" s="2" t="str">
        <f t="shared" si="143"/>
        <v>AA$126:AA$133</v>
      </c>
    </row>
    <row r="128" spans="2:31" x14ac:dyDescent="0.2">
      <c r="B128" s="34">
        <v>3</v>
      </c>
      <c r="C128" s="67" t="str">
        <f t="shared" ca="1" si="131"/>
        <v>Rebecca Sheffield</v>
      </c>
      <c r="D128" s="67" t="str">
        <f t="shared" si="132"/>
        <v>Burton AC</v>
      </c>
      <c r="E128" s="36">
        <v>2</v>
      </c>
      <c r="F128" s="53" t="s">
        <v>1840</v>
      </c>
      <c r="G128" s="49"/>
      <c r="H128" s="49"/>
      <c r="I128" s="58" t="str">
        <f t="shared" si="133"/>
        <v/>
      </c>
      <c r="J128" s="59">
        <f t="shared" ca="1" si="133"/>
        <v>7</v>
      </c>
      <c r="K128" s="59" t="str">
        <f t="shared" si="133"/>
        <v/>
      </c>
      <c r="L128" s="59" t="str">
        <f t="shared" si="133"/>
        <v/>
      </c>
      <c r="M128" s="59" t="str">
        <f t="shared" si="133"/>
        <v/>
      </c>
      <c r="N128" s="59" t="str">
        <f t="shared" si="133"/>
        <v/>
      </c>
      <c r="O128" s="60" t="str">
        <f t="shared" si="133"/>
        <v/>
      </c>
      <c r="P128" s="149" t="str">
        <f t="shared" si="133"/>
        <v/>
      </c>
      <c r="Q128" s="2"/>
      <c r="R128" s="2"/>
      <c r="S128" s="81" t="s">
        <v>44</v>
      </c>
      <c r="T128" s="42">
        <f t="shared" ca="1" si="134"/>
        <v>7</v>
      </c>
      <c r="U128" s="42">
        <f t="shared" ca="1" si="135"/>
        <v>7</v>
      </c>
      <c r="V128" s="41" t="str">
        <f t="shared" ca="1" si="136"/>
        <v>Rebecca Sheffield</v>
      </c>
      <c r="W128" s="42" t="str">
        <f t="shared" si="137"/>
        <v>=2</v>
      </c>
      <c r="X128" s="42">
        <f t="shared" ca="1" si="138"/>
        <v>1</v>
      </c>
      <c r="Y128" s="35" t="str">
        <f t="shared" si="139"/>
        <v>Burton AC</v>
      </c>
      <c r="Z128" s="1" t="str">
        <f t="shared" si="140"/>
        <v>Burton AC</v>
      </c>
      <c r="AA128" s="1">
        <f t="shared" si="141"/>
        <v>2</v>
      </c>
      <c r="AB128" s="1" t="str">
        <f>IF(S128="A","Admin!B26","Admin!C26")</f>
        <v>Admin!B26</v>
      </c>
      <c r="AC128" s="79">
        <f t="shared" si="144"/>
        <v>-1</v>
      </c>
      <c r="AD128" s="2" t="str">
        <f t="shared" si="142"/>
        <v>S127</v>
      </c>
      <c r="AE128" s="2" t="str">
        <f t="shared" si="143"/>
        <v>AA$126:AA$133</v>
      </c>
    </row>
    <row r="129" spans="2:31" x14ac:dyDescent="0.2">
      <c r="B129" s="34">
        <v>4</v>
      </c>
      <c r="C129" s="67" t="str">
        <f t="shared" ca="1" si="131"/>
        <v>Hannah Smith</v>
      </c>
      <c r="D129" s="67" t="str">
        <f t="shared" si="132"/>
        <v>Royal Sutton Coldfield</v>
      </c>
      <c r="E129" s="36">
        <v>5</v>
      </c>
      <c r="F129" s="53" t="s">
        <v>1841</v>
      </c>
      <c r="G129" s="49"/>
      <c r="H129" s="49"/>
      <c r="I129" s="58" t="str">
        <f t="shared" si="133"/>
        <v/>
      </c>
      <c r="J129" s="59" t="str">
        <f t="shared" si="133"/>
        <v/>
      </c>
      <c r="K129" s="59" t="str">
        <f t="shared" si="133"/>
        <v/>
      </c>
      <c r="L129" s="59" t="str">
        <f t="shared" si="133"/>
        <v/>
      </c>
      <c r="M129" s="59">
        <f t="shared" ca="1" si="133"/>
        <v>6</v>
      </c>
      <c r="N129" s="59" t="str">
        <f t="shared" si="133"/>
        <v/>
      </c>
      <c r="O129" s="60" t="str">
        <f t="shared" si="133"/>
        <v/>
      </c>
      <c r="P129" s="149" t="str">
        <f t="shared" si="133"/>
        <v/>
      </c>
      <c r="Q129" s="2"/>
      <c r="R129" s="2"/>
      <c r="S129" s="80" t="s">
        <v>85</v>
      </c>
      <c r="T129" s="42">
        <f t="shared" ca="1" si="134"/>
        <v>6</v>
      </c>
      <c r="U129" s="42">
        <f t="shared" ca="1" si="135"/>
        <v>6</v>
      </c>
      <c r="V129" s="41" t="str">
        <f t="shared" ca="1" si="136"/>
        <v>Hannah Smith</v>
      </c>
      <c r="W129" s="42" t="str">
        <f t="shared" si="137"/>
        <v>=5</v>
      </c>
      <c r="X129" s="42">
        <f t="shared" ca="1" si="138"/>
        <v>1</v>
      </c>
      <c r="Y129" s="35" t="str">
        <f t="shared" si="139"/>
        <v>Royal Sutton Coldfield</v>
      </c>
      <c r="Z129" s="1" t="str">
        <f t="shared" si="140"/>
        <v>Royal Sutton Coldfield</v>
      </c>
      <c r="AA129" s="1">
        <f t="shared" si="141"/>
        <v>5</v>
      </c>
      <c r="AB129" s="1" t="str">
        <f>IF(S128="A","Admin!B27","Admin!C27")</f>
        <v>Admin!B27</v>
      </c>
      <c r="AC129" s="79">
        <f t="shared" si="144"/>
        <v>-2</v>
      </c>
      <c r="AD129" s="2" t="str">
        <f t="shared" si="142"/>
        <v>S127</v>
      </c>
      <c r="AE129" s="2" t="str">
        <f t="shared" si="143"/>
        <v>AA$126:AA$133</v>
      </c>
    </row>
    <row r="130" spans="2:31" x14ac:dyDescent="0.2">
      <c r="B130" s="34">
        <v>5</v>
      </c>
      <c r="C130" s="67" t="str">
        <f t="shared" ca="1" si="131"/>
        <v>Jess Murdoch</v>
      </c>
      <c r="D130" s="67" t="str">
        <f t="shared" si="132"/>
        <v>Kidderminster &amp; Stourport AC</v>
      </c>
      <c r="E130" s="36">
        <v>3</v>
      </c>
      <c r="F130" s="53" t="s">
        <v>1842</v>
      </c>
      <c r="G130" s="49"/>
      <c r="H130" s="49"/>
      <c r="I130" s="58" t="str">
        <f t="shared" si="133"/>
        <v/>
      </c>
      <c r="J130" s="59" t="str">
        <f t="shared" si="133"/>
        <v/>
      </c>
      <c r="K130" s="59">
        <f t="shared" ca="1" si="133"/>
        <v>5</v>
      </c>
      <c r="L130" s="59" t="str">
        <f t="shared" si="133"/>
        <v/>
      </c>
      <c r="M130" s="59" t="str">
        <f t="shared" si="133"/>
        <v/>
      </c>
      <c r="N130" s="59" t="str">
        <f t="shared" si="133"/>
        <v/>
      </c>
      <c r="O130" s="60" t="str">
        <f t="shared" si="133"/>
        <v/>
      </c>
      <c r="P130" s="149" t="str">
        <f t="shared" si="133"/>
        <v/>
      </c>
      <c r="Q130" s="2"/>
      <c r="R130" s="2"/>
      <c r="S130" s="42"/>
      <c r="T130" s="42">
        <f t="shared" ca="1" si="134"/>
        <v>5</v>
      </c>
      <c r="U130" s="42">
        <f t="shared" ca="1" si="135"/>
        <v>5</v>
      </c>
      <c r="V130" s="41" t="str">
        <f t="shared" ca="1" si="136"/>
        <v>Jess Murdoch</v>
      </c>
      <c r="W130" s="42" t="str">
        <f t="shared" si="137"/>
        <v>=3</v>
      </c>
      <c r="X130" s="42">
        <f t="shared" ca="1" si="138"/>
        <v>1</v>
      </c>
      <c r="Y130" s="35" t="str">
        <f t="shared" si="139"/>
        <v>Kidderminster &amp; Stourport AC</v>
      </c>
      <c r="Z130" s="1" t="str">
        <f t="shared" si="140"/>
        <v>Kidderminster &amp; Stourport AC</v>
      </c>
      <c r="AA130" s="1">
        <f t="shared" si="141"/>
        <v>3</v>
      </c>
      <c r="AB130" s="1" t="str">
        <f>IF(S128="A","Admin!B28","Admin!C28")</f>
        <v>Admin!B28</v>
      </c>
      <c r="AC130" s="79">
        <f t="shared" si="144"/>
        <v>-3</v>
      </c>
      <c r="AD130" s="2" t="str">
        <f t="shared" si="142"/>
        <v>S127</v>
      </c>
      <c r="AE130" s="2" t="str">
        <f t="shared" si="143"/>
        <v>AA$126:AA$133</v>
      </c>
    </row>
    <row r="131" spans="2:31" x14ac:dyDescent="0.2">
      <c r="B131" s="34">
        <v>6</v>
      </c>
      <c r="C131" s="67" t="str">
        <f t="shared" ca="1" si="131"/>
        <v/>
      </c>
      <c r="D131" s="67" t="str">
        <f t="shared" si="132"/>
        <v/>
      </c>
      <c r="E131" s="36"/>
      <c r="F131" s="53" t="s">
        <v>98</v>
      </c>
      <c r="G131" s="49"/>
      <c r="H131" s="49"/>
      <c r="I131" s="58" t="str">
        <f t="shared" si="133"/>
        <v/>
      </c>
      <c r="J131" s="59" t="str">
        <f t="shared" si="133"/>
        <v/>
      </c>
      <c r="K131" s="59" t="str">
        <f t="shared" si="133"/>
        <v/>
      </c>
      <c r="L131" s="59" t="str">
        <f t="shared" si="133"/>
        <v/>
      </c>
      <c r="M131" s="59" t="str">
        <f t="shared" si="133"/>
        <v/>
      </c>
      <c r="N131" s="59" t="str">
        <f t="shared" si="133"/>
        <v/>
      </c>
      <c r="O131" s="60" t="str">
        <f t="shared" si="133"/>
        <v/>
      </c>
      <c r="P131" s="149" t="str">
        <f t="shared" si="133"/>
        <v/>
      </c>
      <c r="Q131" s="2"/>
      <c r="R131" s="2"/>
      <c r="S131" s="42"/>
      <c r="T131" s="42" t="str">
        <f t="shared" ca="1" si="134"/>
        <v>Error</v>
      </c>
      <c r="U131" s="42">
        <f t="shared" ca="1" si="135"/>
        <v>4</v>
      </c>
      <c r="V131" s="41" t="e">
        <f t="shared" ca="1" si="136"/>
        <v>#N/A</v>
      </c>
      <c r="W131" s="42" t="e">
        <f t="shared" si="137"/>
        <v>#N/A</v>
      </c>
      <c r="X131" s="42">
        <f t="shared" ca="1" si="138"/>
        <v>3</v>
      </c>
      <c r="Y131" s="35" t="e">
        <f t="shared" si="139"/>
        <v>#N/A</v>
      </c>
      <c r="Z131" s="1" t="str">
        <f t="shared" si="140"/>
        <v/>
      </c>
      <c r="AA131" s="1" t="e">
        <f t="shared" si="141"/>
        <v>#N/A</v>
      </c>
      <c r="AB131" s="1" t="str">
        <f>IF(S128="A","Admin!B29","Admin!C29")</f>
        <v>Admin!B29</v>
      </c>
      <c r="AC131" s="79">
        <f t="shared" si="144"/>
        <v>-4</v>
      </c>
      <c r="AD131" s="2" t="str">
        <f t="shared" si="142"/>
        <v>S127</v>
      </c>
      <c r="AE131" s="2" t="str">
        <f t="shared" si="143"/>
        <v>AA$126:AA$133</v>
      </c>
    </row>
    <row r="132" spans="2:31" x14ac:dyDescent="0.2">
      <c r="B132" s="37">
        <v>7</v>
      </c>
      <c r="C132" s="68" t="str">
        <f t="shared" ca="1" si="131"/>
        <v/>
      </c>
      <c r="D132" s="68" t="str">
        <f t="shared" si="132"/>
        <v/>
      </c>
      <c r="E132" s="38"/>
      <c r="F132" s="54" t="s">
        <v>98</v>
      </c>
      <c r="G132" s="49"/>
      <c r="H132" s="49"/>
      <c r="I132" s="61" t="str">
        <f t="shared" si="133"/>
        <v/>
      </c>
      <c r="J132" s="62" t="str">
        <f t="shared" si="133"/>
        <v/>
      </c>
      <c r="K132" s="62" t="str">
        <f t="shared" si="133"/>
        <v/>
      </c>
      <c r="L132" s="62" t="str">
        <f t="shared" si="133"/>
        <v/>
      </c>
      <c r="M132" s="62" t="str">
        <f t="shared" si="133"/>
        <v/>
      </c>
      <c r="N132" s="62" t="str">
        <f t="shared" si="133"/>
        <v/>
      </c>
      <c r="O132" s="63" t="str">
        <f t="shared" si="133"/>
        <v/>
      </c>
      <c r="P132" s="149" t="str">
        <f t="shared" si="133"/>
        <v/>
      </c>
      <c r="Q132" s="2"/>
      <c r="R132" s="2"/>
      <c r="S132" s="42"/>
      <c r="T132" s="42" t="str">
        <f t="shared" ca="1" si="134"/>
        <v>Error</v>
      </c>
      <c r="U132" s="42">
        <f t="shared" ca="1" si="135"/>
        <v>3</v>
      </c>
      <c r="V132" s="41" t="e">
        <f t="shared" ca="1" si="136"/>
        <v>#N/A</v>
      </c>
      <c r="W132" s="42" t="e">
        <f t="shared" si="137"/>
        <v>#N/A</v>
      </c>
      <c r="X132" s="42">
        <f t="shared" ca="1" si="138"/>
        <v>3</v>
      </c>
      <c r="Y132" s="35" t="e">
        <f t="shared" si="139"/>
        <v>#N/A</v>
      </c>
      <c r="Z132" s="1" t="str">
        <f t="shared" si="140"/>
        <v/>
      </c>
      <c r="AA132" s="1" t="e">
        <f t="shared" si="141"/>
        <v>#N/A</v>
      </c>
      <c r="AB132" s="1" t="str">
        <f>IF(S128="A","Admin!B30","Admin!C30")</f>
        <v>Admin!B30</v>
      </c>
      <c r="AC132" s="79">
        <f t="shared" si="144"/>
        <v>-5</v>
      </c>
      <c r="AD132" s="2" t="str">
        <f t="shared" si="142"/>
        <v>S127</v>
      </c>
      <c r="AE132" s="2" t="str">
        <f t="shared" si="143"/>
        <v>AA$126:AA$133</v>
      </c>
    </row>
    <row r="133" spans="2:31" hidden="1" x14ac:dyDescent="0.2">
      <c r="B133" s="378">
        <v>8</v>
      </c>
      <c r="C133" s="379" t="str">
        <f t="shared" ca="1" si="131"/>
        <v/>
      </c>
      <c r="D133" s="379" t="str">
        <f t="shared" si="132"/>
        <v/>
      </c>
      <c r="E133" s="380"/>
      <c r="F133" s="381" t="s">
        <v>98</v>
      </c>
      <c r="G133" s="49"/>
      <c r="H133" s="49"/>
      <c r="I133" s="374" t="str">
        <f t="shared" si="133"/>
        <v/>
      </c>
      <c r="J133" s="382" t="str">
        <f t="shared" si="133"/>
        <v/>
      </c>
      <c r="K133" s="382" t="str">
        <f t="shared" si="133"/>
        <v/>
      </c>
      <c r="L133" s="382" t="str">
        <f t="shared" si="133"/>
        <v/>
      </c>
      <c r="M133" s="382" t="str">
        <f t="shared" si="133"/>
        <v/>
      </c>
      <c r="N133" s="382" t="str">
        <f t="shared" si="133"/>
        <v/>
      </c>
      <c r="O133" s="382" t="str">
        <f t="shared" si="133"/>
        <v/>
      </c>
      <c r="P133" s="63" t="str">
        <f t="shared" si="133"/>
        <v/>
      </c>
      <c r="Q133" s="2"/>
      <c r="R133" s="2"/>
      <c r="S133" s="42"/>
      <c r="T133" s="42" t="str">
        <f t="shared" ca="1" si="134"/>
        <v>Error</v>
      </c>
      <c r="U133" s="42">
        <f t="shared" ca="1" si="135"/>
        <v>0</v>
      </c>
      <c r="V133" s="41" t="e">
        <f t="shared" ca="1" si="136"/>
        <v>#N/A</v>
      </c>
      <c r="W133" s="42" t="e">
        <f t="shared" si="137"/>
        <v>#N/A</v>
      </c>
      <c r="X133" s="42">
        <f t="shared" ca="1" si="138"/>
        <v>3</v>
      </c>
      <c r="Y133" s="35" t="e">
        <f t="shared" si="139"/>
        <v>#N/A</v>
      </c>
      <c r="Z133" s="1" t="str">
        <f t="shared" si="140"/>
        <v/>
      </c>
      <c r="AA133" s="1" t="e">
        <f t="shared" si="141"/>
        <v>#N/A</v>
      </c>
      <c r="AB133" s="1" t="str">
        <f>IF(S128="A","Admin!B31","Admin!C31")</f>
        <v>Admin!B31</v>
      </c>
      <c r="AC133" s="79">
        <f t="shared" si="144"/>
        <v>-6</v>
      </c>
      <c r="AD133" s="2" t="str">
        <f t="shared" si="142"/>
        <v>S127</v>
      </c>
      <c r="AE133" s="2" t="str">
        <f t="shared" si="143"/>
        <v>AA$126:AA$133</v>
      </c>
    </row>
    <row r="134" spans="2:31" ht="12" customHeight="1" x14ac:dyDescent="0.2">
      <c r="B134" s="50"/>
      <c r="C134" s="48"/>
      <c r="D134" s="48"/>
      <c r="E134" s="50"/>
      <c r="F134" s="49" t="s">
        <v>98</v>
      </c>
      <c r="G134" s="49"/>
      <c r="H134" s="49"/>
      <c r="I134" s="51"/>
      <c r="J134" s="51"/>
      <c r="K134" s="51"/>
      <c r="L134" s="51"/>
      <c r="M134" s="51"/>
      <c r="N134" s="51"/>
      <c r="O134" s="51"/>
      <c r="P134" s="51"/>
      <c r="Q134" s="2"/>
      <c r="R134" s="2"/>
      <c r="S134" s="42"/>
      <c r="T134" s="42"/>
      <c r="U134" s="41"/>
      <c r="V134" s="41"/>
      <c r="W134" s="42"/>
      <c r="X134" s="42"/>
      <c r="Y134" s="41"/>
    </row>
    <row r="135" spans="2:31" ht="12" customHeight="1" x14ac:dyDescent="0.2">
      <c r="B135" s="50"/>
      <c r="C135" s="48"/>
      <c r="D135" s="48"/>
      <c r="E135" s="50"/>
      <c r="F135" s="49"/>
      <c r="G135" s="49"/>
      <c r="H135" s="49"/>
      <c r="I135" s="51"/>
      <c r="J135" s="51"/>
      <c r="K135" s="51"/>
      <c r="L135" s="51"/>
      <c r="M135" s="51"/>
      <c r="N135" s="51"/>
      <c r="O135" s="51"/>
      <c r="P135" s="51"/>
      <c r="Q135" s="2"/>
      <c r="R135" s="2"/>
      <c r="S135" s="42"/>
      <c r="T135" s="42"/>
      <c r="U135" s="41"/>
      <c r="V135" s="41"/>
      <c r="W135" s="42"/>
      <c r="X135" s="42"/>
      <c r="Y135" s="41"/>
    </row>
    <row r="136" spans="2:31" s="2" customFormat="1" x14ac:dyDescent="0.2">
      <c r="B136" s="32" t="str">
        <f ca="1">S138 &amp; " " &amp; S140 &amp; " string  (" &amp; S$3 &amp;")"</f>
        <v>400m H B string  (Women)</v>
      </c>
      <c r="H136" s="47"/>
      <c r="I136" s="29"/>
    </row>
    <row r="137" spans="2:31" x14ac:dyDescent="0.2">
      <c r="B137" s="315" t="s">
        <v>26</v>
      </c>
      <c r="C137" s="70" t="s">
        <v>23</v>
      </c>
      <c r="D137" s="70" t="s">
        <v>70</v>
      </c>
      <c r="E137" s="316" t="s">
        <v>24</v>
      </c>
      <c r="F137" s="317" t="s">
        <v>27</v>
      </c>
      <c r="G137" s="48"/>
      <c r="H137" s="48"/>
      <c r="I137" s="70" t="str">
        <f t="shared" ref="I137:P137" si="145">I$3</f>
        <v>Bromsgrove &amp; Redditch AC</v>
      </c>
      <c r="J137" s="70" t="str">
        <f t="shared" si="145"/>
        <v>Burton AC</v>
      </c>
      <c r="K137" s="70" t="str">
        <f t="shared" si="145"/>
        <v>Kidderminster &amp; Stourport AC</v>
      </c>
      <c r="L137" s="70" t="str">
        <f t="shared" si="145"/>
        <v>Newport Harriers</v>
      </c>
      <c r="M137" s="70" t="str">
        <f t="shared" si="145"/>
        <v>Royal Sutton Coldfield</v>
      </c>
      <c r="N137" s="70" t="str">
        <f t="shared" si="145"/>
        <v>Solihull &amp; Small Heath AC</v>
      </c>
      <c r="O137" s="70" t="str">
        <f t="shared" si="145"/>
        <v>Stratford on Avon AC</v>
      </c>
      <c r="P137" s="383" t="str">
        <f t="shared" si="145"/>
        <v>Team8</v>
      </c>
      <c r="S137" s="40">
        <v>13</v>
      </c>
      <c r="T137" s="41"/>
      <c r="U137" s="42" t="s">
        <v>81</v>
      </c>
      <c r="V137" s="41"/>
      <c r="W137" s="42"/>
      <c r="X137" s="42" t="s">
        <v>82</v>
      </c>
      <c r="Y137" s="41" t="s">
        <v>83</v>
      </c>
      <c r="Z137" s="1" t="s">
        <v>84</v>
      </c>
    </row>
    <row r="138" spans="2:31" x14ac:dyDescent="0.2">
      <c r="B138" s="222">
        <v>1</v>
      </c>
      <c r="C138" s="223" t="str">
        <f t="shared" ref="C138:C145" ca="1" si="146">IF(ISNA(V138),"",V138)</f>
        <v>Andrea Deathridge</v>
      </c>
      <c r="D138" s="223" t="str">
        <f t="shared" ref="D138:D145" si="147">IF(ISNA(Y138),"",Y138)</f>
        <v>Royal Sutton Coldfield</v>
      </c>
      <c r="E138" s="224">
        <v>55</v>
      </c>
      <c r="F138" s="225" t="s">
        <v>1835</v>
      </c>
      <c r="G138" s="49"/>
      <c r="H138" s="49"/>
      <c r="I138" s="55" t="str">
        <f t="shared" ref="I138:P145" si="148">IF($Z138=I$3,$T138,"")</f>
        <v/>
      </c>
      <c r="J138" s="56" t="str">
        <f t="shared" si="148"/>
        <v/>
      </c>
      <c r="K138" s="56" t="str">
        <f t="shared" si="148"/>
        <v/>
      </c>
      <c r="L138" s="56" t="str">
        <f t="shared" si="148"/>
        <v/>
      </c>
      <c r="M138" s="56">
        <f t="shared" ca="1" si="148"/>
        <v>8</v>
      </c>
      <c r="N138" s="56" t="str">
        <f t="shared" si="148"/>
        <v/>
      </c>
      <c r="O138" s="57" t="str">
        <f t="shared" si="148"/>
        <v/>
      </c>
      <c r="P138" s="144" t="str">
        <f t="shared" si="148"/>
        <v/>
      </c>
      <c r="Q138" s="2"/>
      <c r="R138" s="2"/>
      <c r="S138" s="42" t="str">
        <f ca="1">VLOOKUP(S137,INDIRECT($S$5),2,FALSE)</f>
        <v>400m H</v>
      </c>
      <c r="T138" s="42">
        <f t="shared" ref="T138:T145" ca="1" si="149">IF(X138&gt;1,"Error",U138)</f>
        <v>8</v>
      </c>
      <c r="U138" s="42">
        <f t="shared" ref="U138:U145" ca="1" si="150">IF(AND(E138&lt;&gt;"",LEFT(F138,1)="d"),0,INDIRECT(AB138))</f>
        <v>8</v>
      </c>
      <c r="V138" s="41" t="str">
        <f t="shared" ref="V138:V145" ca="1" si="151">HLOOKUP(E138,INDIRECT($S$4),INDIRECT(AD138),FALSE)</f>
        <v>Andrea Deathridge</v>
      </c>
      <c r="W138" s="42" t="str">
        <f t="shared" ref="W138:W145" si="152">CONCATENATE("=",AA138)</f>
        <v>=5</v>
      </c>
      <c r="X138" s="42">
        <f t="shared" ref="X138:X145" ca="1" si="153">COUNTIF(INDIRECT(AE138),W138)</f>
        <v>1</v>
      </c>
      <c r="Y138" s="35" t="str">
        <f t="shared" ref="Y138:Y145" si="154">VLOOKUP(E138,TeamID,2,FALSE)</f>
        <v>Royal Sutton Coldfield</v>
      </c>
      <c r="Z138" s="1" t="str">
        <f t="shared" ref="Z138:Z145" si="155">IF(ISNA(Y138),"",Y138)</f>
        <v>Royal Sutton Coldfield</v>
      </c>
      <c r="AA138" s="1">
        <f t="shared" ref="AA138:AA145" si="156">HLOOKUP(E138,$I$24:$X$25, 2, FALSE)</f>
        <v>5</v>
      </c>
      <c r="AB138" s="1" t="str">
        <f>IF(S140="A","Admin!B24","Admin!C24")</f>
        <v>Admin!C24</v>
      </c>
      <c r="AC138" s="79">
        <v>1</v>
      </c>
      <c r="AD138" s="2" t="str">
        <f t="shared" ref="AD138:AD145" si="157">"S" &amp; ROW(AB138)+AC138</f>
        <v>S139</v>
      </c>
      <c r="AE138" s="2" t="str">
        <f t="shared" ref="AE138:AE145" si="158">"AA$"&amp;ROW(AD138)+AC138-1&amp;":AA$"&amp;ROW(AD138)+AC138+6</f>
        <v>AA$138:AA$145</v>
      </c>
    </row>
    <row r="139" spans="2:31" x14ac:dyDescent="0.2">
      <c r="B139" s="34">
        <v>2</v>
      </c>
      <c r="C139" s="67" t="str">
        <f t="shared" ca="1" si="146"/>
        <v/>
      </c>
      <c r="D139" s="67" t="str">
        <f t="shared" si="147"/>
        <v/>
      </c>
      <c r="E139" s="36"/>
      <c r="F139" s="53" t="s">
        <v>98</v>
      </c>
      <c r="G139" s="49"/>
      <c r="H139" s="49"/>
      <c r="I139" s="58" t="str">
        <f t="shared" si="148"/>
        <v/>
      </c>
      <c r="J139" s="59" t="str">
        <f t="shared" si="148"/>
        <v/>
      </c>
      <c r="K139" s="59" t="str">
        <f t="shared" si="148"/>
        <v/>
      </c>
      <c r="L139" s="59" t="str">
        <f t="shared" si="148"/>
        <v/>
      </c>
      <c r="M139" s="59" t="str">
        <f t="shared" si="148"/>
        <v/>
      </c>
      <c r="N139" s="59" t="str">
        <f t="shared" si="148"/>
        <v/>
      </c>
      <c r="O139" s="60" t="str">
        <f t="shared" si="148"/>
        <v/>
      </c>
      <c r="P139" s="149" t="str">
        <f t="shared" si="148"/>
        <v/>
      </c>
      <c r="Q139" s="2"/>
      <c r="R139" s="2"/>
      <c r="S139" s="42">
        <f>S137-$S$7</f>
        <v>12</v>
      </c>
      <c r="T139" s="42" t="str">
        <f t="shared" ca="1" si="149"/>
        <v>Error</v>
      </c>
      <c r="U139" s="42">
        <f t="shared" ca="1" si="150"/>
        <v>6</v>
      </c>
      <c r="V139" s="41" t="e">
        <f t="shared" ca="1" si="151"/>
        <v>#N/A</v>
      </c>
      <c r="W139" s="42" t="e">
        <f t="shared" si="152"/>
        <v>#N/A</v>
      </c>
      <c r="X139" s="42">
        <f t="shared" ca="1" si="153"/>
        <v>7</v>
      </c>
      <c r="Y139" s="35" t="e">
        <f t="shared" si="154"/>
        <v>#N/A</v>
      </c>
      <c r="Z139" s="1" t="str">
        <f t="shared" si="155"/>
        <v/>
      </c>
      <c r="AA139" s="1" t="e">
        <f t="shared" si="156"/>
        <v>#N/A</v>
      </c>
      <c r="AB139" s="1" t="str">
        <f>IF(S140="A","Admin!B25","Admin!C25")</f>
        <v>Admin!C25</v>
      </c>
      <c r="AC139" s="79">
        <f t="shared" ref="AC139:AC145" si="159">AC138-1</f>
        <v>0</v>
      </c>
      <c r="AD139" s="2" t="str">
        <f t="shared" si="157"/>
        <v>S139</v>
      </c>
      <c r="AE139" s="2" t="str">
        <f t="shared" si="158"/>
        <v>AA$138:AA$145</v>
      </c>
    </row>
    <row r="140" spans="2:31" x14ac:dyDescent="0.2">
      <c r="B140" s="34">
        <v>3</v>
      </c>
      <c r="C140" s="67" t="str">
        <f t="shared" ca="1" si="146"/>
        <v/>
      </c>
      <c r="D140" s="67" t="str">
        <f t="shared" si="147"/>
        <v/>
      </c>
      <c r="E140" s="36"/>
      <c r="F140" s="53" t="s">
        <v>98</v>
      </c>
      <c r="G140" s="49"/>
      <c r="H140" s="49"/>
      <c r="I140" s="58" t="str">
        <f t="shared" si="148"/>
        <v/>
      </c>
      <c r="J140" s="59" t="str">
        <f t="shared" si="148"/>
        <v/>
      </c>
      <c r="K140" s="59" t="str">
        <f t="shared" si="148"/>
        <v/>
      </c>
      <c r="L140" s="59" t="str">
        <f t="shared" si="148"/>
        <v/>
      </c>
      <c r="M140" s="59" t="str">
        <f t="shared" si="148"/>
        <v/>
      </c>
      <c r="N140" s="59" t="str">
        <f t="shared" si="148"/>
        <v/>
      </c>
      <c r="O140" s="60" t="str">
        <f t="shared" si="148"/>
        <v/>
      </c>
      <c r="P140" s="149" t="str">
        <f t="shared" si="148"/>
        <v/>
      </c>
      <c r="Q140" s="2"/>
      <c r="R140" s="2"/>
      <c r="S140" s="81" t="s">
        <v>45</v>
      </c>
      <c r="T140" s="42" t="str">
        <f t="shared" ca="1" si="149"/>
        <v>Error</v>
      </c>
      <c r="U140" s="42">
        <f t="shared" ca="1" si="150"/>
        <v>5</v>
      </c>
      <c r="V140" s="41" t="e">
        <f t="shared" ca="1" si="151"/>
        <v>#N/A</v>
      </c>
      <c r="W140" s="42" t="e">
        <f t="shared" si="152"/>
        <v>#N/A</v>
      </c>
      <c r="X140" s="42">
        <f t="shared" ca="1" si="153"/>
        <v>7</v>
      </c>
      <c r="Y140" s="35" t="e">
        <f t="shared" si="154"/>
        <v>#N/A</v>
      </c>
      <c r="Z140" s="1" t="str">
        <f t="shared" si="155"/>
        <v/>
      </c>
      <c r="AA140" s="1" t="e">
        <f t="shared" si="156"/>
        <v>#N/A</v>
      </c>
      <c r="AB140" s="1" t="str">
        <f>IF(S140="A","Admin!B26","Admin!C26")</f>
        <v>Admin!C26</v>
      </c>
      <c r="AC140" s="79">
        <f t="shared" si="159"/>
        <v>-1</v>
      </c>
      <c r="AD140" s="2" t="str">
        <f t="shared" si="157"/>
        <v>S139</v>
      </c>
      <c r="AE140" s="2" t="str">
        <f t="shared" si="158"/>
        <v>AA$138:AA$145</v>
      </c>
    </row>
    <row r="141" spans="2:31" x14ac:dyDescent="0.2">
      <c r="B141" s="34">
        <v>4</v>
      </c>
      <c r="C141" s="67" t="str">
        <f t="shared" ca="1" si="146"/>
        <v/>
      </c>
      <c r="D141" s="67" t="str">
        <f t="shared" si="147"/>
        <v/>
      </c>
      <c r="E141" s="36"/>
      <c r="F141" s="53" t="s">
        <v>98</v>
      </c>
      <c r="G141" s="49"/>
      <c r="H141" s="49"/>
      <c r="I141" s="58" t="str">
        <f t="shared" si="148"/>
        <v/>
      </c>
      <c r="J141" s="59" t="str">
        <f t="shared" si="148"/>
        <v/>
      </c>
      <c r="K141" s="59" t="str">
        <f t="shared" si="148"/>
        <v/>
      </c>
      <c r="L141" s="59" t="str">
        <f t="shared" si="148"/>
        <v/>
      </c>
      <c r="M141" s="59" t="str">
        <f t="shared" si="148"/>
        <v/>
      </c>
      <c r="N141" s="59" t="str">
        <f t="shared" si="148"/>
        <v/>
      </c>
      <c r="O141" s="60" t="str">
        <f t="shared" si="148"/>
        <v/>
      </c>
      <c r="P141" s="149" t="str">
        <f t="shared" si="148"/>
        <v/>
      </c>
      <c r="Q141" s="2"/>
      <c r="R141" s="2"/>
      <c r="S141" s="80" t="s">
        <v>85</v>
      </c>
      <c r="T141" s="42" t="str">
        <f t="shared" ca="1" si="149"/>
        <v>Error</v>
      </c>
      <c r="U141" s="42">
        <f t="shared" ca="1" si="150"/>
        <v>4</v>
      </c>
      <c r="V141" s="41" t="e">
        <f t="shared" ca="1" si="151"/>
        <v>#N/A</v>
      </c>
      <c r="W141" s="42" t="e">
        <f t="shared" si="152"/>
        <v>#N/A</v>
      </c>
      <c r="X141" s="42">
        <f t="shared" ca="1" si="153"/>
        <v>7</v>
      </c>
      <c r="Y141" s="35" t="e">
        <f t="shared" si="154"/>
        <v>#N/A</v>
      </c>
      <c r="Z141" s="1" t="str">
        <f t="shared" si="155"/>
        <v/>
      </c>
      <c r="AA141" s="1" t="e">
        <f t="shared" si="156"/>
        <v>#N/A</v>
      </c>
      <c r="AB141" s="1" t="str">
        <f>IF(S140="A","Admin!B27","Admin!C27")</f>
        <v>Admin!C27</v>
      </c>
      <c r="AC141" s="79">
        <f t="shared" si="159"/>
        <v>-2</v>
      </c>
      <c r="AD141" s="2" t="str">
        <f t="shared" si="157"/>
        <v>S139</v>
      </c>
      <c r="AE141" s="2" t="str">
        <f t="shared" si="158"/>
        <v>AA$138:AA$145</v>
      </c>
    </row>
    <row r="142" spans="2:31" x14ac:dyDescent="0.2">
      <c r="B142" s="34">
        <v>5</v>
      </c>
      <c r="C142" s="67" t="str">
        <f t="shared" ca="1" si="146"/>
        <v/>
      </c>
      <c r="D142" s="67" t="str">
        <f t="shared" si="147"/>
        <v/>
      </c>
      <c r="E142" s="36"/>
      <c r="F142" s="53" t="s">
        <v>98</v>
      </c>
      <c r="G142" s="49"/>
      <c r="H142" s="49"/>
      <c r="I142" s="58" t="str">
        <f t="shared" si="148"/>
        <v/>
      </c>
      <c r="J142" s="59" t="str">
        <f t="shared" si="148"/>
        <v/>
      </c>
      <c r="K142" s="59" t="str">
        <f t="shared" si="148"/>
        <v/>
      </c>
      <c r="L142" s="59" t="str">
        <f t="shared" si="148"/>
        <v/>
      </c>
      <c r="M142" s="59" t="str">
        <f t="shared" si="148"/>
        <v/>
      </c>
      <c r="N142" s="59" t="str">
        <f t="shared" si="148"/>
        <v/>
      </c>
      <c r="O142" s="60" t="str">
        <f t="shared" si="148"/>
        <v/>
      </c>
      <c r="P142" s="149" t="str">
        <f t="shared" si="148"/>
        <v/>
      </c>
      <c r="Q142" s="2"/>
      <c r="R142" s="2"/>
      <c r="S142" s="42"/>
      <c r="T142" s="42" t="str">
        <f t="shared" ca="1" si="149"/>
        <v>Error</v>
      </c>
      <c r="U142" s="42">
        <f t="shared" ca="1" si="150"/>
        <v>3</v>
      </c>
      <c r="V142" s="41" t="e">
        <f t="shared" ca="1" si="151"/>
        <v>#N/A</v>
      </c>
      <c r="W142" s="42" t="e">
        <f t="shared" si="152"/>
        <v>#N/A</v>
      </c>
      <c r="X142" s="42">
        <f t="shared" ca="1" si="153"/>
        <v>7</v>
      </c>
      <c r="Y142" s="35" t="e">
        <f t="shared" si="154"/>
        <v>#N/A</v>
      </c>
      <c r="Z142" s="1" t="str">
        <f t="shared" si="155"/>
        <v/>
      </c>
      <c r="AA142" s="1" t="e">
        <f t="shared" si="156"/>
        <v>#N/A</v>
      </c>
      <c r="AB142" s="1" t="str">
        <f>IF(S140="A","Admin!B28","Admin!C28")</f>
        <v>Admin!C28</v>
      </c>
      <c r="AC142" s="79">
        <f t="shared" si="159"/>
        <v>-3</v>
      </c>
      <c r="AD142" s="2" t="str">
        <f t="shared" si="157"/>
        <v>S139</v>
      </c>
      <c r="AE142" s="2" t="str">
        <f t="shared" si="158"/>
        <v>AA$138:AA$145</v>
      </c>
    </row>
    <row r="143" spans="2:31" x14ac:dyDescent="0.2">
      <c r="B143" s="34">
        <v>6</v>
      </c>
      <c r="C143" s="67" t="str">
        <f t="shared" ca="1" si="146"/>
        <v/>
      </c>
      <c r="D143" s="67" t="str">
        <f t="shared" si="147"/>
        <v/>
      </c>
      <c r="E143" s="36"/>
      <c r="F143" s="53" t="s">
        <v>98</v>
      </c>
      <c r="G143" s="49"/>
      <c r="H143" s="49"/>
      <c r="I143" s="58" t="str">
        <f t="shared" si="148"/>
        <v/>
      </c>
      <c r="J143" s="59" t="str">
        <f t="shared" si="148"/>
        <v/>
      </c>
      <c r="K143" s="59" t="str">
        <f t="shared" si="148"/>
        <v/>
      </c>
      <c r="L143" s="59" t="str">
        <f t="shared" si="148"/>
        <v/>
      </c>
      <c r="M143" s="59" t="str">
        <f t="shared" si="148"/>
        <v/>
      </c>
      <c r="N143" s="59" t="str">
        <f t="shared" si="148"/>
        <v/>
      </c>
      <c r="O143" s="60" t="str">
        <f t="shared" si="148"/>
        <v/>
      </c>
      <c r="P143" s="149" t="str">
        <f t="shared" si="148"/>
        <v/>
      </c>
      <c r="Q143" s="2"/>
      <c r="R143" s="2"/>
      <c r="S143" s="42"/>
      <c r="T143" s="42" t="str">
        <f t="shared" ca="1" si="149"/>
        <v>Error</v>
      </c>
      <c r="U143" s="42">
        <f t="shared" ca="1" si="150"/>
        <v>2</v>
      </c>
      <c r="V143" s="41" t="e">
        <f t="shared" ca="1" si="151"/>
        <v>#N/A</v>
      </c>
      <c r="W143" s="42" t="e">
        <f t="shared" si="152"/>
        <v>#N/A</v>
      </c>
      <c r="X143" s="42">
        <f t="shared" ca="1" si="153"/>
        <v>7</v>
      </c>
      <c r="Y143" s="35" t="e">
        <f t="shared" si="154"/>
        <v>#N/A</v>
      </c>
      <c r="Z143" s="1" t="str">
        <f t="shared" si="155"/>
        <v/>
      </c>
      <c r="AA143" s="1" t="e">
        <f t="shared" si="156"/>
        <v>#N/A</v>
      </c>
      <c r="AB143" s="1" t="str">
        <f>IF(S140="A","Admin!B29","Admin!C29")</f>
        <v>Admin!C29</v>
      </c>
      <c r="AC143" s="79">
        <f t="shared" si="159"/>
        <v>-4</v>
      </c>
      <c r="AD143" s="2" t="str">
        <f t="shared" si="157"/>
        <v>S139</v>
      </c>
      <c r="AE143" s="2" t="str">
        <f t="shared" si="158"/>
        <v>AA$138:AA$145</v>
      </c>
    </row>
    <row r="144" spans="2:31" x14ac:dyDescent="0.2">
      <c r="B144" s="37">
        <v>7</v>
      </c>
      <c r="C144" s="68" t="str">
        <f t="shared" ca="1" si="146"/>
        <v/>
      </c>
      <c r="D144" s="68" t="str">
        <f t="shared" si="147"/>
        <v/>
      </c>
      <c r="E144" s="38"/>
      <c r="F144" s="54" t="s">
        <v>98</v>
      </c>
      <c r="G144" s="49"/>
      <c r="H144" s="49"/>
      <c r="I144" s="61" t="str">
        <f t="shared" si="148"/>
        <v/>
      </c>
      <c r="J144" s="62" t="str">
        <f t="shared" si="148"/>
        <v/>
      </c>
      <c r="K144" s="62" t="str">
        <f t="shared" si="148"/>
        <v/>
      </c>
      <c r="L144" s="62" t="str">
        <f t="shared" si="148"/>
        <v/>
      </c>
      <c r="M144" s="62" t="str">
        <f t="shared" si="148"/>
        <v/>
      </c>
      <c r="N144" s="62" t="str">
        <f t="shared" si="148"/>
        <v/>
      </c>
      <c r="O144" s="63" t="str">
        <f t="shared" si="148"/>
        <v/>
      </c>
      <c r="P144" s="149" t="str">
        <f t="shared" si="148"/>
        <v/>
      </c>
      <c r="Q144" s="2"/>
      <c r="R144" s="2"/>
      <c r="S144" s="42"/>
      <c r="T144" s="42" t="str">
        <f t="shared" ca="1" si="149"/>
        <v>Error</v>
      </c>
      <c r="U144" s="42">
        <f t="shared" ca="1" si="150"/>
        <v>1</v>
      </c>
      <c r="V144" s="41" t="e">
        <f t="shared" ca="1" si="151"/>
        <v>#N/A</v>
      </c>
      <c r="W144" s="42" t="e">
        <f t="shared" si="152"/>
        <v>#N/A</v>
      </c>
      <c r="X144" s="42">
        <f t="shared" ca="1" si="153"/>
        <v>7</v>
      </c>
      <c r="Y144" s="35" t="e">
        <f t="shared" si="154"/>
        <v>#N/A</v>
      </c>
      <c r="Z144" s="1" t="str">
        <f t="shared" si="155"/>
        <v/>
      </c>
      <c r="AA144" s="1" t="e">
        <f t="shared" si="156"/>
        <v>#N/A</v>
      </c>
      <c r="AB144" s="1" t="str">
        <f>IF(S140="A","Admin!B30","Admin!C30")</f>
        <v>Admin!C30</v>
      </c>
      <c r="AC144" s="79">
        <f t="shared" si="159"/>
        <v>-5</v>
      </c>
      <c r="AD144" s="2" t="str">
        <f t="shared" si="157"/>
        <v>S139</v>
      </c>
      <c r="AE144" s="2" t="str">
        <f t="shared" si="158"/>
        <v>AA$138:AA$145</v>
      </c>
    </row>
    <row r="145" spans="2:31" hidden="1" x14ac:dyDescent="0.2">
      <c r="B145" s="378">
        <v>8</v>
      </c>
      <c r="C145" s="379" t="str">
        <f t="shared" ca="1" si="146"/>
        <v/>
      </c>
      <c r="D145" s="379" t="str">
        <f t="shared" si="147"/>
        <v/>
      </c>
      <c r="E145" s="380"/>
      <c r="F145" s="381" t="s">
        <v>98</v>
      </c>
      <c r="G145" s="49"/>
      <c r="H145" s="49"/>
      <c r="I145" s="374" t="str">
        <f t="shared" si="148"/>
        <v/>
      </c>
      <c r="J145" s="382" t="str">
        <f t="shared" si="148"/>
        <v/>
      </c>
      <c r="K145" s="382" t="str">
        <f t="shared" si="148"/>
        <v/>
      </c>
      <c r="L145" s="382" t="str">
        <f t="shared" si="148"/>
        <v/>
      </c>
      <c r="M145" s="382" t="str">
        <f t="shared" si="148"/>
        <v/>
      </c>
      <c r="N145" s="382" t="str">
        <f t="shared" si="148"/>
        <v/>
      </c>
      <c r="O145" s="382" t="str">
        <f t="shared" si="148"/>
        <v/>
      </c>
      <c r="P145" s="63" t="str">
        <f t="shared" si="148"/>
        <v/>
      </c>
      <c r="Q145" s="2"/>
      <c r="R145" s="2"/>
      <c r="S145" s="42"/>
      <c r="T145" s="42" t="str">
        <f t="shared" ca="1" si="149"/>
        <v>Error</v>
      </c>
      <c r="U145" s="42">
        <f t="shared" ca="1" si="150"/>
        <v>0</v>
      </c>
      <c r="V145" s="41" t="e">
        <f t="shared" ca="1" si="151"/>
        <v>#N/A</v>
      </c>
      <c r="W145" s="42" t="e">
        <f t="shared" si="152"/>
        <v>#N/A</v>
      </c>
      <c r="X145" s="42">
        <f t="shared" ca="1" si="153"/>
        <v>7</v>
      </c>
      <c r="Y145" s="35" t="e">
        <f t="shared" si="154"/>
        <v>#N/A</v>
      </c>
      <c r="Z145" s="1" t="str">
        <f t="shared" si="155"/>
        <v/>
      </c>
      <c r="AA145" s="1" t="e">
        <f t="shared" si="156"/>
        <v>#N/A</v>
      </c>
      <c r="AB145" s="1" t="str">
        <f>IF(S140="A","Admin!B31","Admin!C31")</f>
        <v>Admin!C31</v>
      </c>
      <c r="AC145" s="79">
        <f t="shared" si="159"/>
        <v>-6</v>
      </c>
      <c r="AD145" s="2" t="str">
        <f t="shared" si="157"/>
        <v>S139</v>
      </c>
      <c r="AE145" s="2" t="str">
        <f t="shared" si="158"/>
        <v>AA$138:AA$145</v>
      </c>
    </row>
    <row r="148" spans="2:31" s="2" customFormat="1" x14ac:dyDescent="0.2">
      <c r="B148" s="32" t="str">
        <f ca="1">S150 &amp; " " &amp; S152 &amp; " string  (" &amp; S$3 &amp;")"</f>
        <v>800m A string  (Women)</v>
      </c>
      <c r="H148" s="47"/>
      <c r="I148" s="29"/>
    </row>
    <row r="149" spans="2:31" x14ac:dyDescent="0.2">
      <c r="B149" s="315" t="s">
        <v>26</v>
      </c>
      <c r="C149" s="70" t="s">
        <v>23</v>
      </c>
      <c r="D149" s="70" t="s">
        <v>70</v>
      </c>
      <c r="E149" s="316" t="s">
        <v>24</v>
      </c>
      <c r="F149" s="317" t="s">
        <v>27</v>
      </c>
      <c r="G149" s="48"/>
      <c r="H149" s="48"/>
      <c r="I149" s="70" t="str">
        <f t="shared" ref="I149:P149" si="160">I$3</f>
        <v>Bromsgrove &amp; Redditch AC</v>
      </c>
      <c r="J149" s="70" t="str">
        <f t="shared" si="160"/>
        <v>Burton AC</v>
      </c>
      <c r="K149" s="70" t="str">
        <f t="shared" si="160"/>
        <v>Kidderminster &amp; Stourport AC</v>
      </c>
      <c r="L149" s="70" t="str">
        <f t="shared" si="160"/>
        <v>Newport Harriers</v>
      </c>
      <c r="M149" s="70" t="str">
        <f t="shared" si="160"/>
        <v>Royal Sutton Coldfield</v>
      </c>
      <c r="N149" s="70" t="str">
        <f t="shared" si="160"/>
        <v>Solihull &amp; Small Heath AC</v>
      </c>
      <c r="O149" s="70" t="str">
        <f t="shared" si="160"/>
        <v>Stratford on Avon AC</v>
      </c>
      <c r="P149" s="383" t="str">
        <f t="shared" si="160"/>
        <v>Team8</v>
      </c>
      <c r="S149" s="40">
        <v>9</v>
      </c>
      <c r="T149" s="41"/>
      <c r="U149" s="42" t="s">
        <v>81</v>
      </c>
      <c r="V149" s="41"/>
      <c r="W149" s="42"/>
      <c r="X149" s="42" t="s">
        <v>82</v>
      </c>
      <c r="Y149" s="41" t="s">
        <v>83</v>
      </c>
      <c r="Z149" s="1" t="s">
        <v>84</v>
      </c>
    </row>
    <row r="150" spans="2:31" x14ac:dyDescent="0.2">
      <c r="B150" s="222">
        <v>1</v>
      </c>
      <c r="C150" s="223" t="str">
        <f t="shared" ref="C150:C157" ca="1" si="161">IF(ISNA(V150),"",V150)</f>
        <v>Daisy Musk</v>
      </c>
      <c r="D150" s="223" t="str">
        <f t="shared" ref="D150:D157" si="162">IF(ISNA(Y150),"",Y150)</f>
        <v>Stratford on Avon AC</v>
      </c>
      <c r="E150" s="224">
        <v>7</v>
      </c>
      <c r="F150" s="225" t="s">
        <v>1858</v>
      </c>
      <c r="G150" s="49"/>
      <c r="H150" s="49"/>
      <c r="I150" s="55" t="str">
        <f t="shared" ref="I150:P157" si="163">IF($Z150=I$3,$T150,"")</f>
        <v/>
      </c>
      <c r="J150" s="56" t="str">
        <f t="shared" si="163"/>
        <v/>
      </c>
      <c r="K150" s="56" t="str">
        <f t="shared" si="163"/>
        <v/>
      </c>
      <c r="L150" s="56" t="str">
        <f t="shared" si="163"/>
        <v/>
      </c>
      <c r="M150" s="56" t="str">
        <f t="shared" si="163"/>
        <v/>
      </c>
      <c r="N150" s="56" t="str">
        <f t="shared" si="163"/>
        <v/>
      </c>
      <c r="O150" s="57">
        <f t="shared" ca="1" si="163"/>
        <v>10</v>
      </c>
      <c r="P150" s="144" t="str">
        <f t="shared" si="163"/>
        <v/>
      </c>
      <c r="Q150" s="2"/>
      <c r="R150" s="2"/>
      <c r="S150" s="42" t="str">
        <f ca="1">VLOOKUP(S149,INDIRECT($S$5),2,FALSE)</f>
        <v>800m</v>
      </c>
      <c r="T150" s="42">
        <f t="shared" ref="T150:T157" ca="1" si="164">IF(X150&gt;1,"Error",U150)</f>
        <v>10</v>
      </c>
      <c r="U150" s="42">
        <f t="shared" ref="U150:U157" ca="1" si="165">IF(AND(E150&lt;&gt;"",LEFT(F150,1)="d"),0,INDIRECT(AB150))</f>
        <v>10</v>
      </c>
      <c r="V150" s="41" t="str">
        <f t="shared" ref="V150:V157" ca="1" si="166">HLOOKUP(E150,INDIRECT($S$4),INDIRECT(AD150),FALSE)</f>
        <v>Daisy Musk</v>
      </c>
      <c r="W150" s="42" t="str">
        <f t="shared" ref="W150:W157" si="167">CONCATENATE("=",AA150)</f>
        <v>=7</v>
      </c>
      <c r="X150" s="42">
        <f t="shared" ref="X150:X157" ca="1" si="168">COUNTIF(INDIRECT(AE150),W150)</f>
        <v>1</v>
      </c>
      <c r="Y150" s="35" t="str">
        <f t="shared" ref="Y150:Y157" si="169">VLOOKUP(E150,TeamID,2,FALSE)</f>
        <v>Stratford on Avon AC</v>
      </c>
      <c r="Z150" s="1" t="str">
        <f t="shared" ref="Z150:Z157" si="170">IF(ISNA(Y150),"",Y150)</f>
        <v>Stratford on Avon AC</v>
      </c>
      <c r="AA150" s="1">
        <f t="shared" ref="AA150:AA157" si="171">HLOOKUP(E150,$I$24:$X$25, 2, FALSE)</f>
        <v>7</v>
      </c>
      <c r="AB150" s="1" t="str">
        <f>IF(S152="A","Admin!B24","Admin!C24")</f>
        <v>Admin!B24</v>
      </c>
      <c r="AC150" s="79">
        <v>1</v>
      </c>
      <c r="AD150" s="2" t="str">
        <f t="shared" ref="AD150:AD157" si="172">"S" &amp; ROW(AB150)+AC150</f>
        <v>S151</v>
      </c>
      <c r="AE150" s="2" t="str">
        <f t="shared" ref="AE150:AE157" si="173">"AA$"&amp;ROW(AD150)+AC150-1&amp;":AA$"&amp;ROW(AD150)+AC150+6</f>
        <v>AA$150:AA$157</v>
      </c>
    </row>
    <row r="151" spans="2:31" x14ac:dyDescent="0.2">
      <c r="B151" s="34">
        <v>2</v>
      </c>
      <c r="C151" s="67" t="str">
        <f t="shared" ca="1" si="161"/>
        <v>Anna Weber</v>
      </c>
      <c r="D151" s="67" t="str">
        <f t="shared" si="162"/>
        <v>Kidderminster &amp; Stourport AC</v>
      </c>
      <c r="E151" s="36">
        <v>3</v>
      </c>
      <c r="F151" s="53" t="s">
        <v>1859</v>
      </c>
      <c r="G151" s="49"/>
      <c r="H151" s="49"/>
      <c r="I151" s="58" t="str">
        <f t="shared" si="163"/>
        <v/>
      </c>
      <c r="J151" s="59" t="str">
        <f t="shared" si="163"/>
        <v/>
      </c>
      <c r="K151" s="59">
        <f t="shared" ca="1" si="163"/>
        <v>8</v>
      </c>
      <c r="L151" s="59" t="str">
        <f t="shared" si="163"/>
        <v/>
      </c>
      <c r="M151" s="59" t="str">
        <f t="shared" si="163"/>
        <v/>
      </c>
      <c r="N151" s="59" t="str">
        <f t="shared" si="163"/>
        <v/>
      </c>
      <c r="O151" s="60" t="str">
        <f t="shared" si="163"/>
        <v/>
      </c>
      <c r="P151" s="149" t="str">
        <f t="shared" si="163"/>
        <v/>
      </c>
      <c r="Q151" s="2"/>
      <c r="R151" s="2"/>
      <c r="S151" s="42">
        <f>S149-$S$7</f>
        <v>8</v>
      </c>
      <c r="T151" s="42">
        <f t="shared" ca="1" si="164"/>
        <v>8</v>
      </c>
      <c r="U151" s="42">
        <f t="shared" ca="1" si="165"/>
        <v>8</v>
      </c>
      <c r="V151" s="41" t="str">
        <f t="shared" ca="1" si="166"/>
        <v>Anna Weber</v>
      </c>
      <c r="W151" s="42" t="str">
        <f t="shared" si="167"/>
        <v>=3</v>
      </c>
      <c r="X151" s="42">
        <f t="shared" ca="1" si="168"/>
        <v>1</v>
      </c>
      <c r="Y151" s="35" t="str">
        <f t="shared" si="169"/>
        <v>Kidderminster &amp; Stourport AC</v>
      </c>
      <c r="Z151" s="1" t="str">
        <f t="shared" si="170"/>
        <v>Kidderminster &amp; Stourport AC</v>
      </c>
      <c r="AA151" s="1">
        <f t="shared" si="171"/>
        <v>3</v>
      </c>
      <c r="AB151" s="1" t="str">
        <f>IF(S152="A","Admin!B25","Admin!C25")</f>
        <v>Admin!B25</v>
      </c>
      <c r="AC151" s="79">
        <f t="shared" ref="AC151:AC157" si="174">AC150-1</f>
        <v>0</v>
      </c>
      <c r="AD151" s="2" t="str">
        <f t="shared" si="172"/>
        <v>S151</v>
      </c>
      <c r="AE151" s="2" t="str">
        <f t="shared" si="173"/>
        <v>AA$150:AA$157</v>
      </c>
    </row>
    <row r="152" spans="2:31" x14ac:dyDescent="0.2">
      <c r="B152" s="34">
        <v>3</v>
      </c>
      <c r="C152" s="67" t="str">
        <f t="shared" ca="1" si="161"/>
        <v>Tamara Freeman</v>
      </c>
      <c r="D152" s="67" t="str">
        <f t="shared" si="162"/>
        <v>Bromsgrove &amp; Redditch AC</v>
      </c>
      <c r="E152" s="36">
        <v>1</v>
      </c>
      <c r="F152" s="53" t="s">
        <v>1860</v>
      </c>
      <c r="G152" s="49"/>
      <c r="H152" s="49"/>
      <c r="I152" s="58">
        <f t="shared" ca="1" si="163"/>
        <v>7</v>
      </c>
      <c r="J152" s="59" t="str">
        <f t="shared" si="163"/>
        <v/>
      </c>
      <c r="K152" s="59" t="str">
        <f t="shared" si="163"/>
        <v/>
      </c>
      <c r="L152" s="59" t="str">
        <f t="shared" si="163"/>
        <v/>
      </c>
      <c r="M152" s="59" t="str">
        <f t="shared" si="163"/>
        <v/>
      </c>
      <c r="N152" s="59" t="str">
        <f t="shared" si="163"/>
        <v/>
      </c>
      <c r="O152" s="60" t="str">
        <f t="shared" si="163"/>
        <v/>
      </c>
      <c r="P152" s="149" t="str">
        <f t="shared" si="163"/>
        <v/>
      </c>
      <c r="Q152" s="2"/>
      <c r="R152" s="2"/>
      <c r="S152" s="81" t="s">
        <v>44</v>
      </c>
      <c r="T152" s="42">
        <f t="shared" ca="1" si="164"/>
        <v>7</v>
      </c>
      <c r="U152" s="42">
        <f t="shared" ca="1" si="165"/>
        <v>7</v>
      </c>
      <c r="V152" s="41" t="str">
        <f t="shared" ca="1" si="166"/>
        <v>Tamara Freeman</v>
      </c>
      <c r="W152" s="42" t="str">
        <f t="shared" si="167"/>
        <v>=1</v>
      </c>
      <c r="X152" s="42">
        <f t="shared" ca="1" si="168"/>
        <v>1</v>
      </c>
      <c r="Y152" s="35" t="str">
        <f t="shared" si="169"/>
        <v>Bromsgrove &amp; Redditch AC</v>
      </c>
      <c r="Z152" s="1" t="str">
        <f t="shared" si="170"/>
        <v>Bromsgrove &amp; Redditch AC</v>
      </c>
      <c r="AA152" s="1">
        <f t="shared" si="171"/>
        <v>1</v>
      </c>
      <c r="AB152" s="1" t="str">
        <f>IF(S152="A","Admin!B26","Admin!C26")</f>
        <v>Admin!B26</v>
      </c>
      <c r="AC152" s="79">
        <f t="shared" si="174"/>
        <v>-1</v>
      </c>
      <c r="AD152" s="2" t="str">
        <f t="shared" si="172"/>
        <v>S151</v>
      </c>
      <c r="AE152" s="2" t="str">
        <f t="shared" si="173"/>
        <v>AA$150:AA$157</v>
      </c>
    </row>
    <row r="153" spans="2:31" x14ac:dyDescent="0.2">
      <c r="B153" s="34">
        <v>4</v>
      </c>
      <c r="C153" s="67" t="str">
        <f t="shared" ca="1" si="161"/>
        <v>Sharon McGarry</v>
      </c>
      <c r="D153" s="67" t="str">
        <f t="shared" si="162"/>
        <v>Solihull &amp; Small Heath AC</v>
      </c>
      <c r="E153" s="36">
        <v>6</v>
      </c>
      <c r="F153" s="53" t="s">
        <v>1861</v>
      </c>
      <c r="G153" s="49"/>
      <c r="H153" s="49"/>
      <c r="I153" s="58" t="str">
        <f t="shared" si="163"/>
        <v/>
      </c>
      <c r="J153" s="59" t="str">
        <f t="shared" si="163"/>
        <v/>
      </c>
      <c r="K153" s="59" t="str">
        <f t="shared" si="163"/>
        <v/>
      </c>
      <c r="L153" s="59" t="str">
        <f t="shared" si="163"/>
        <v/>
      </c>
      <c r="M153" s="59" t="str">
        <f t="shared" si="163"/>
        <v/>
      </c>
      <c r="N153" s="59">
        <f t="shared" ca="1" si="163"/>
        <v>6</v>
      </c>
      <c r="O153" s="60" t="str">
        <f t="shared" si="163"/>
        <v/>
      </c>
      <c r="P153" s="149" t="str">
        <f t="shared" si="163"/>
        <v/>
      </c>
      <c r="Q153" s="2"/>
      <c r="R153" s="2"/>
      <c r="S153" s="80" t="s">
        <v>85</v>
      </c>
      <c r="T153" s="42">
        <f t="shared" ca="1" si="164"/>
        <v>6</v>
      </c>
      <c r="U153" s="42">
        <f t="shared" ca="1" si="165"/>
        <v>6</v>
      </c>
      <c r="V153" s="41" t="str">
        <f t="shared" ca="1" si="166"/>
        <v>Sharon McGarry</v>
      </c>
      <c r="W153" s="42" t="str">
        <f t="shared" si="167"/>
        <v>=6</v>
      </c>
      <c r="X153" s="42">
        <f t="shared" ca="1" si="168"/>
        <v>1</v>
      </c>
      <c r="Y153" s="35" t="str">
        <f t="shared" si="169"/>
        <v>Solihull &amp; Small Heath AC</v>
      </c>
      <c r="Z153" s="1" t="str">
        <f t="shared" si="170"/>
        <v>Solihull &amp; Small Heath AC</v>
      </c>
      <c r="AA153" s="1">
        <f t="shared" si="171"/>
        <v>6</v>
      </c>
      <c r="AB153" s="1" t="str">
        <f>IF(S152="A","Admin!B27","Admin!C27")</f>
        <v>Admin!B27</v>
      </c>
      <c r="AC153" s="79">
        <f t="shared" si="174"/>
        <v>-2</v>
      </c>
      <c r="AD153" s="2" t="str">
        <f t="shared" si="172"/>
        <v>S151</v>
      </c>
      <c r="AE153" s="2" t="str">
        <f t="shared" si="173"/>
        <v>AA$150:AA$157</v>
      </c>
    </row>
    <row r="154" spans="2:31" x14ac:dyDescent="0.2">
      <c r="B154" s="34">
        <v>5</v>
      </c>
      <c r="C154" s="67" t="str">
        <f t="shared" ca="1" si="161"/>
        <v>Georgia Delaney</v>
      </c>
      <c r="D154" s="67" t="str">
        <f t="shared" si="162"/>
        <v>Royal Sutton Coldfield</v>
      </c>
      <c r="E154" s="36">
        <v>5</v>
      </c>
      <c r="F154" s="53" t="s">
        <v>1862</v>
      </c>
      <c r="G154" s="49"/>
      <c r="H154" s="49"/>
      <c r="I154" s="58" t="str">
        <f t="shared" si="163"/>
        <v/>
      </c>
      <c r="J154" s="59" t="str">
        <f t="shared" si="163"/>
        <v/>
      </c>
      <c r="K154" s="59" t="str">
        <f t="shared" si="163"/>
        <v/>
      </c>
      <c r="L154" s="59" t="str">
        <f t="shared" si="163"/>
        <v/>
      </c>
      <c r="M154" s="59">
        <f t="shared" ca="1" si="163"/>
        <v>5</v>
      </c>
      <c r="N154" s="59" t="str">
        <f t="shared" si="163"/>
        <v/>
      </c>
      <c r="O154" s="60" t="str">
        <f t="shared" si="163"/>
        <v/>
      </c>
      <c r="P154" s="149" t="str">
        <f t="shared" si="163"/>
        <v/>
      </c>
      <c r="Q154" s="2"/>
      <c r="R154" s="2"/>
      <c r="S154" s="42"/>
      <c r="T154" s="42">
        <f t="shared" ca="1" si="164"/>
        <v>5</v>
      </c>
      <c r="U154" s="42">
        <f t="shared" ca="1" si="165"/>
        <v>5</v>
      </c>
      <c r="V154" s="41" t="str">
        <f t="shared" ca="1" si="166"/>
        <v>Georgia Delaney</v>
      </c>
      <c r="W154" s="42" t="str">
        <f t="shared" si="167"/>
        <v>=5</v>
      </c>
      <c r="X154" s="42">
        <f t="shared" ca="1" si="168"/>
        <v>1</v>
      </c>
      <c r="Y154" s="35" t="str">
        <f t="shared" si="169"/>
        <v>Royal Sutton Coldfield</v>
      </c>
      <c r="Z154" s="1" t="str">
        <f t="shared" si="170"/>
        <v>Royal Sutton Coldfield</v>
      </c>
      <c r="AA154" s="1">
        <f t="shared" si="171"/>
        <v>5</v>
      </c>
      <c r="AB154" s="1" t="str">
        <f>IF(S152="A","Admin!B28","Admin!C28")</f>
        <v>Admin!B28</v>
      </c>
      <c r="AC154" s="79">
        <f t="shared" si="174"/>
        <v>-3</v>
      </c>
      <c r="AD154" s="2" t="str">
        <f t="shared" si="172"/>
        <v>S151</v>
      </c>
      <c r="AE154" s="2" t="str">
        <f t="shared" si="173"/>
        <v>AA$150:AA$157</v>
      </c>
    </row>
    <row r="155" spans="2:31" x14ac:dyDescent="0.2">
      <c r="B155" s="34">
        <v>6</v>
      </c>
      <c r="C155" s="67" t="str">
        <f t="shared" ca="1" si="161"/>
        <v>Caitlin Jones</v>
      </c>
      <c r="D155" s="67" t="str">
        <f t="shared" si="162"/>
        <v>Newport Harriers</v>
      </c>
      <c r="E155" s="36">
        <v>4</v>
      </c>
      <c r="F155" s="53" t="s">
        <v>1863</v>
      </c>
      <c r="G155" s="49"/>
      <c r="H155" s="49"/>
      <c r="I155" s="58" t="str">
        <f t="shared" si="163"/>
        <v/>
      </c>
      <c r="J155" s="59" t="str">
        <f t="shared" si="163"/>
        <v/>
      </c>
      <c r="K155" s="59" t="str">
        <f t="shared" si="163"/>
        <v/>
      </c>
      <c r="L155" s="59">
        <f t="shared" ca="1" si="163"/>
        <v>4</v>
      </c>
      <c r="M155" s="59" t="str">
        <f t="shared" si="163"/>
        <v/>
      </c>
      <c r="N155" s="59" t="str">
        <f t="shared" si="163"/>
        <v/>
      </c>
      <c r="O155" s="60" t="str">
        <f t="shared" si="163"/>
        <v/>
      </c>
      <c r="P155" s="149" t="str">
        <f t="shared" si="163"/>
        <v/>
      </c>
      <c r="Q155" s="2"/>
      <c r="R155" s="2"/>
      <c r="S155" s="42"/>
      <c r="T155" s="42">
        <f t="shared" ca="1" si="164"/>
        <v>4</v>
      </c>
      <c r="U155" s="42">
        <f t="shared" ca="1" si="165"/>
        <v>4</v>
      </c>
      <c r="V155" s="41" t="str">
        <f t="shared" ca="1" si="166"/>
        <v>Caitlin Jones</v>
      </c>
      <c r="W155" s="42" t="str">
        <f t="shared" si="167"/>
        <v>=4</v>
      </c>
      <c r="X155" s="42">
        <f t="shared" ca="1" si="168"/>
        <v>1</v>
      </c>
      <c r="Y155" s="35" t="str">
        <f t="shared" si="169"/>
        <v>Newport Harriers</v>
      </c>
      <c r="Z155" s="1" t="str">
        <f t="shared" si="170"/>
        <v>Newport Harriers</v>
      </c>
      <c r="AA155" s="1">
        <f t="shared" si="171"/>
        <v>4</v>
      </c>
      <c r="AB155" s="1" t="str">
        <f>IF(S152="A","Admin!B29","Admin!C29")</f>
        <v>Admin!B29</v>
      </c>
      <c r="AC155" s="79">
        <f t="shared" si="174"/>
        <v>-4</v>
      </c>
      <c r="AD155" s="2" t="str">
        <f t="shared" si="172"/>
        <v>S151</v>
      </c>
      <c r="AE155" s="2" t="str">
        <f t="shared" si="173"/>
        <v>AA$150:AA$157</v>
      </c>
    </row>
    <row r="156" spans="2:31" x14ac:dyDescent="0.2">
      <c r="B156" s="37">
        <v>7</v>
      </c>
      <c r="C156" s="68" t="str">
        <f t="shared" ca="1" si="161"/>
        <v/>
      </c>
      <c r="D156" s="68" t="str">
        <f t="shared" si="162"/>
        <v/>
      </c>
      <c r="E156" s="38"/>
      <c r="F156" s="54" t="s">
        <v>98</v>
      </c>
      <c r="G156" s="49"/>
      <c r="H156" s="49"/>
      <c r="I156" s="61" t="str">
        <f t="shared" si="163"/>
        <v/>
      </c>
      <c r="J156" s="62" t="str">
        <f t="shared" si="163"/>
        <v/>
      </c>
      <c r="K156" s="62" t="str">
        <f t="shared" si="163"/>
        <v/>
      </c>
      <c r="L156" s="62" t="str">
        <f t="shared" si="163"/>
        <v/>
      </c>
      <c r="M156" s="62" t="str">
        <f t="shared" si="163"/>
        <v/>
      </c>
      <c r="N156" s="62" t="str">
        <f t="shared" si="163"/>
        <v/>
      </c>
      <c r="O156" s="63" t="str">
        <f t="shared" si="163"/>
        <v/>
      </c>
      <c r="P156" s="149" t="str">
        <f t="shared" si="163"/>
        <v/>
      </c>
      <c r="Q156" s="2"/>
      <c r="R156" s="2"/>
      <c r="S156" s="42"/>
      <c r="T156" s="42" t="str">
        <f t="shared" ca="1" si="164"/>
        <v>Error</v>
      </c>
      <c r="U156" s="42">
        <f t="shared" ca="1" si="165"/>
        <v>3</v>
      </c>
      <c r="V156" s="41" t="e">
        <f t="shared" ca="1" si="166"/>
        <v>#N/A</v>
      </c>
      <c r="W156" s="42" t="e">
        <f t="shared" si="167"/>
        <v>#N/A</v>
      </c>
      <c r="X156" s="42">
        <f t="shared" ca="1" si="168"/>
        <v>2</v>
      </c>
      <c r="Y156" s="35" t="e">
        <f t="shared" si="169"/>
        <v>#N/A</v>
      </c>
      <c r="Z156" s="1" t="str">
        <f t="shared" si="170"/>
        <v/>
      </c>
      <c r="AA156" s="1" t="e">
        <f t="shared" si="171"/>
        <v>#N/A</v>
      </c>
      <c r="AB156" s="1" t="str">
        <f>IF(S152="A","Admin!B30","Admin!C30")</f>
        <v>Admin!B30</v>
      </c>
      <c r="AC156" s="79">
        <f t="shared" si="174"/>
        <v>-5</v>
      </c>
      <c r="AD156" s="2" t="str">
        <f t="shared" si="172"/>
        <v>S151</v>
      </c>
      <c r="AE156" s="2" t="str">
        <f t="shared" si="173"/>
        <v>AA$150:AA$157</v>
      </c>
    </row>
    <row r="157" spans="2:31" hidden="1" x14ac:dyDescent="0.2">
      <c r="B157" s="378">
        <v>8</v>
      </c>
      <c r="C157" s="379" t="str">
        <f t="shared" ca="1" si="161"/>
        <v/>
      </c>
      <c r="D157" s="379" t="str">
        <f t="shared" si="162"/>
        <v/>
      </c>
      <c r="E157" s="380"/>
      <c r="F157" s="381" t="s">
        <v>98</v>
      </c>
      <c r="G157" s="49"/>
      <c r="H157" s="49"/>
      <c r="I157" s="374" t="str">
        <f t="shared" si="163"/>
        <v/>
      </c>
      <c r="J157" s="382" t="str">
        <f t="shared" si="163"/>
        <v/>
      </c>
      <c r="K157" s="382" t="str">
        <f t="shared" si="163"/>
        <v/>
      </c>
      <c r="L157" s="382" t="str">
        <f t="shared" si="163"/>
        <v/>
      </c>
      <c r="M157" s="382" t="str">
        <f t="shared" si="163"/>
        <v/>
      </c>
      <c r="N157" s="382" t="str">
        <f t="shared" si="163"/>
        <v/>
      </c>
      <c r="O157" s="382" t="str">
        <f t="shared" si="163"/>
        <v/>
      </c>
      <c r="P157" s="63" t="str">
        <f t="shared" si="163"/>
        <v/>
      </c>
      <c r="Q157" s="2"/>
      <c r="R157" s="2"/>
      <c r="S157" s="42"/>
      <c r="T157" s="42" t="str">
        <f t="shared" ca="1" si="164"/>
        <v>Error</v>
      </c>
      <c r="U157" s="42">
        <f t="shared" ca="1" si="165"/>
        <v>0</v>
      </c>
      <c r="V157" s="41" t="e">
        <f t="shared" ca="1" si="166"/>
        <v>#N/A</v>
      </c>
      <c r="W157" s="42" t="e">
        <f t="shared" si="167"/>
        <v>#N/A</v>
      </c>
      <c r="X157" s="42">
        <f t="shared" ca="1" si="168"/>
        <v>2</v>
      </c>
      <c r="Y157" s="35" t="e">
        <f t="shared" si="169"/>
        <v>#N/A</v>
      </c>
      <c r="Z157" s="1" t="str">
        <f t="shared" si="170"/>
        <v/>
      </c>
      <c r="AA157" s="1" t="e">
        <f t="shared" si="171"/>
        <v>#N/A</v>
      </c>
      <c r="AB157" s="1" t="str">
        <f>IF(S152="A","Admin!B31","Admin!C31")</f>
        <v>Admin!B31</v>
      </c>
      <c r="AC157" s="79">
        <f t="shared" si="174"/>
        <v>-6</v>
      </c>
      <c r="AD157" s="2" t="str">
        <f t="shared" si="172"/>
        <v>S151</v>
      </c>
      <c r="AE157" s="2" t="str">
        <f t="shared" si="173"/>
        <v>AA$150:AA$157</v>
      </c>
    </row>
    <row r="158" spans="2:31" ht="12" customHeight="1" x14ac:dyDescent="0.2">
      <c r="B158" s="50"/>
      <c r="C158" s="48"/>
      <c r="D158" s="48"/>
      <c r="E158" s="50"/>
      <c r="F158" s="49" t="s">
        <v>98</v>
      </c>
      <c r="G158" s="49"/>
      <c r="H158" s="49"/>
      <c r="I158" s="51"/>
      <c r="J158" s="51"/>
      <c r="K158" s="51"/>
      <c r="L158" s="51"/>
      <c r="M158" s="51"/>
      <c r="N158" s="51"/>
      <c r="O158" s="51"/>
      <c r="P158" s="51"/>
      <c r="Q158" s="2"/>
      <c r="R158" s="2"/>
      <c r="S158" s="42"/>
      <c r="T158" s="42"/>
      <c r="U158" s="41"/>
      <c r="V158" s="41"/>
      <c r="W158" s="42"/>
      <c r="X158" s="42"/>
      <c r="Y158" s="41"/>
    </row>
    <row r="159" spans="2:31" ht="12" customHeight="1" x14ac:dyDescent="0.2">
      <c r="B159" s="50"/>
      <c r="C159" s="48"/>
      <c r="D159" s="48"/>
      <c r="E159" s="50"/>
      <c r="F159" s="49"/>
      <c r="G159" s="49"/>
      <c r="H159" s="49"/>
      <c r="I159" s="51"/>
      <c r="J159" s="51"/>
      <c r="K159" s="51"/>
      <c r="L159" s="51"/>
      <c r="M159" s="51"/>
      <c r="N159" s="51"/>
      <c r="O159" s="51"/>
      <c r="P159" s="51"/>
      <c r="Q159" s="2"/>
      <c r="R159" s="2"/>
      <c r="S159" s="42"/>
      <c r="T159" s="42"/>
      <c r="U159" s="41"/>
      <c r="V159" s="41"/>
      <c r="W159" s="42"/>
      <c r="X159" s="42"/>
      <c r="Y159" s="41"/>
    </row>
    <row r="160" spans="2:31" s="2" customFormat="1" x14ac:dyDescent="0.2">
      <c r="B160" s="32" t="str">
        <f ca="1">S162 &amp; " " &amp; S164 &amp; " string  (" &amp; S$3 &amp;")"</f>
        <v>800m B string  (Women)</v>
      </c>
      <c r="H160" s="47"/>
      <c r="I160" s="29"/>
    </row>
    <row r="161" spans="2:31" x14ac:dyDescent="0.2">
      <c r="B161" s="315" t="s">
        <v>26</v>
      </c>
      <c r="C161" s="70" t="s">
        <v>23</v>
      </c>
      <c r="D161" s="70" t="s">
        <v>70</v>
      </c>
      <c r="E161" s="316" t="s">
        <v>24</v>
      </c>
      <c r="F161" s="317" t="s">
        <v>27</v>
      </c>
      <c r="G161" s="48"/>
      <c r="H161" s="48"/>
      <c r="I161" s="70" t="str">
        <f t="shared" ref="I161:P161" si="175">I$3</f>
        <v>Bromsgrove &amp; Redditch AC</v>
      </c>
      <c r="J161" s="70" t="str">
        <f t="shared" si="175"/>
        <v>Burton AC</v>
      </c>
      <c r="K161" s="70" t="str">
        <f t="shared" si="175"/>
        <v>Kidderminster &amp; Stourport AC</v>
      </c>
      <c r="L161" s="70" t="str">
        <f t="shared" si="175"/>
        <v>Newport Harriers</v>
      </c>
      <c r="M161" s="70" t="str">
        <f t="shared" si="175"/>
        <v>Royal Sutton Coldfield</v>
      </c>
      <c r="N161" s="70" t="str">
        <f t="shared" si="175"/>
        <v>Solihull &amp; Small Heath AC</v>
      </c>
      <c r="O161" s="70" t="str">
        <f t="shared" si="175"/>
        <v>Stratford on Avon AC</v>
      </c>
      <c r="P161" s="383" t="str">
        <f t="shared" si="175"/>
        <v>Team8</v>
      </c>
      <c r="S161" s="40">
        <v>9</v>
      </c>
      <c r="T161" s="41"/>
      <c r="U161" s="42" t="s">
        <v>81</v>
      </c>
      <c r="V161" s="41"/>
      <c r="W161" s="42"/>
      <c r="X161" s="42" t="s">
        <v>82</v>
      </c>
      <c r="Y161" s="41" t="s">
        <v>83</v>
      </c>
      <c r="Z161" s="1" t="s">
        <v>84</v>
      </c>
    </row>
    <row r="162" spans="2:31" x14ac:dyDescent="0.2">
      <c r="B162" s="222">
        <v>1</v>
      </c>
      <c r="C162" s="223" t="str">
        <f t="shared" ref="C162:C169" ca="1" si="176">IF(ISNA(V162),"",V162)</f>
        <v>Evie Beard</v>
      </c>
      <c r="D162" s="223" t="str">
        <f t="shared" ref="D162:D169" si="177">IF(ISNA(Y162),"",Y162)</f>
        <v>Solihull &amp; Small Heath AC</v>
      </c>
      <c r="E162" s="224">
        <v>66</v>
      </c>
      <c r="F162" s="225" t="s">
        <v>1864</v>
      </c>
      <c r="G162" s="49"/>
      <c r="H162" s="49"/>
      <c r="I162" s="55" t="str">
        <f t="shared" ref="I162:P169" si="178">IF($Z162=I$3,$T162,"")</f>
        <v/>
      </c>
      <c r="J162" s="56" t="str">
        <f t="shared" si="178"/>
        <v/>
      </c>
      <c r="K162" s="56" t="str">
        <f t="shared" si="178"/>
        <v/>
      </c>
      <c r="L162" s="56" t="str">
        <f t="shared" si="178"/>
        <v/>
      </c>
      <c r="M162" s="56" t="str">
        <f t="shared" si="178"/>
        <v/>
      </c>
      <c r="N162" s="56">
        <f t="shared" ca="1" si="178"/>
        <v>8</v>
      </c>
      <c r="O162" s="57" t="str">
        <f t="shared" si="178"/>
        <v/>
      </c>
      <c r="P162" s="144" t="str">
        <f t="shared" si="178"/>
        <v/>
      </c>
      <c r="Q162" s="2"/>
      <c r="R162" s="2"/>
      <c r="S162" s="42" t="str">
        <f ca="1">VLOOKUP(S161,INDIRECT($S$5),2,FALSE)</f>
        <v>800m</v>
      </c>
      <c r="T162" s="42">
        <f t="shared" ref="T162:T169" ca="1" si="179">IF(X162&gt;1,"Error",U162)</f>
        <v>8</v>
      </c>
      <c r="U162" s="42">
        <f t="shared" ref="U162:U169" ca="1" si="180">IF(AND(E162&lt;&gt;"",LEFT(F162,1)="d"),0,INDIRECT(AB162))</f>
        <v>8</v>
      </c>
      <c r="V162" s="41" t="str">
        <f t="shared" ref="V162:V169" ca="1" si="181">HLOOKUP(E162,INDIRECT($S$4),INDIRECT(AD162),FALSE)</f>
        <v>Evie Beard</v>
      </c>
      <c r="W162" s="42" t="str">
        <f t="shared" ref="W162:W169" si="182">CONCATENATE("=",AA162)</f>
        <v>=6</v>
      </c>
      <c r="X162" s="42">
        <f t="shared" ref="X162:X169" ca="1" si="183">COUNTIF(INDIRECT(AE162),W162)</f>
        <v>1</v>
      </c>
      <c r="Y162" s="35" t="str">
        <f t="shared" ref="Y162:Y169" si="184">VLOOKUP(E162,TeamID,2,FALSE)</f>
        <v>Solihull &amp; Small Heath AC</v>
      </c>
      <c r="Z162" s="1" t="str">
        <f t="shared" ref="Z162:Z169" si="185">IF(ISNA(Y162),"",Y162)</f>
        <v>Solihull &amp; Small Heath AC</v>
      </c>
      <c r="AA162" s="1">
        <f t="shared" ref="AA162:AA169" si="186">HLOOKUP(E162,$I$24:$X$25, 2, FALSE)</f>
        <v>6</v>
      </c>
      <c r="AB162" s="1" t="str">
        <f>IF(S164="A","Admin!B24","Admin!C24")</f>
        <v>Admin!C24</v>
      </c>
      <c r="AC162" s="79">
        <v>1</v>
      </c>
      <c r="AD162" s="2" t="str">
        <f t="shared" ref="AD162:AD169" si="187">"S" &amp; ROW(AB162)+AC162</f>
        <v>S163</v>
      </c>
      <c r="AE162" s="2" t="str">
        <f t="shared" ref="AE162:AE169" si="188">"AA$"&amp;ROW(AD162)+AC162-1&amp;":AA$"&amp;ROW(AD162)+AC162+6</f>
        <v>AA$162:AA$169</v>
      </c>
    </row>
    <row r="163" spans="2:31" x14ac:dyDescent="0.2">
      <c r="B163" s="34">
        <v>2</v>
      </c>
      <c r="C163" s="67" t="str">
        <f t="shared" ca="1" si="176"/>
        <v>Ellie Bryan</v>
      </c>
      <c r="D163" s="67" t="str">
        <f t="shared" si="177"/>
        <v>Stratford on Avon AC</v>
      </c>
      <c r="E163" s="36">
        <v>77</v>
      </c>
      <c r="F163" s="53" t="s">
        <v>1865</v>
      </c>
      <c r="G163" s="49"/>
      <c r="H163" s="49"/>
      <c r="I163" s="58" t="str">
        <f t="shared" si="178"/>
        <v/>
      </c>
      <c r="J163" s="59" t="str">
        <f t="shared" si="178"/>
        <v/>
      </c>
      <c r="K163" s="59" t="str">
        <f t="shared" si="178"/>
        <v/>
      </c>
      <c r="L163" s="59" t="str">
        <f t="shared" si="178"/>
        <v/>
      </c>
      <c r="M163" s="59" t="str">
        <f t="shared" si="178"/>
        <v/>
      </c>
      <c r="N163" s="59" t="str">
        <f t="shared" si="178"/>
        <v/>
      </c>
      <c r="O163" s="60">
        <f t="shared" ca="1" si="178"/>
        <v>6</v>
      </c>
      <c r="P163" s="149" t="str">
        <f t="shared" si="178"/>
        <v/>
      </c>
      <c r="Q163" s="2"/>
      <c r="R163" s="2"/>
      <c r="S163" s="42">
        <f>S161-$S$7</f>
        <v>8</v>
      </c>
      <c r="T163" s="42">
        <f t="shared" ca="1" si="179"/>
        <v>6</v>
      </c>
      <c r="U163" s="42">
        <f t="shared" ca="1" si="180"/>
        <v>6</v>
      </c>
      <c r="V163" s="41" t="str">
        <f t="shared" ca="1" si="181"/>
        <v>Ellie Bryan</v>
      </c>
      <c r="W163" s="42" t="str">
        <f t="shared" si="182"/>
        <v>=7</v>
      </c>
      <c r="X163" s="42">
        <f t="shared" ca="1" si="183"/>
        <v>1</v>
      </c>
      <c r="Y163" s="35" t="str">
        <f t="shared" si="184"/>
        <v>Stratford on Avon AC</v>
      </c>
      <c r="Z163" s="1" t="str">
        <f t="shared" si="185"/>
        <v>Stratford on Avon AC</v>
      </c>
      <c r="AA163" s="1">
        <f t="shared" si="186"/>
        <v>7</v>
      </c>
      <c r="AB163" s="1" t="str">
        <f>IF(S164="A","Admin!B25","Admin!C25")</f>
        <v>Admin!C25</v>
      </c>
      <c r="AC163" s="79">
        <f t="shared" ref="AC163:AC169" si="189">AC162-1</f>
        <v>0</v>
      </c>
      <c r="AD163" s="2" t="str">
        <f t="shared" si="187"/>
        <v>S163</v>
      </c>
      <c r="AE163" s="2" t="str">
        <f t="shared" si="188"/>
        <v>AA$162:AA$169</v>
      </c>
    </row>
    <row r="164" spans="2:31" x14ac:dyDescent="0.2">
      <c r="B164" s="34">
        <v>3</v>
      </c>
      <c r="C164" s="67" t="str">
        <f t="shared" ca="1" si="176"/>
        <v>Caitlin O'Connor</v>
      </c>
      <c r="D164" s="67" t="str">
        <f t="shared" si="177"/>
        <v>Royal Sutton Coldfield</v>
      </c>
      <c r="E164" s="36">
        <v>55</v>
      </c>
      <c r="F164" s="53" t="s">
        <v>1866</v>
      </c>
      <c r="G164" s="49"/>
      <c r="H164" s="49"/>
      <c r="I164" s="58" t="str">
        <f t="shared" si="178"/>
        <v/>
      </c>
      <c r="J164" s="59" t="str">
        <f t="shared" si="178"/>
        <v/>
      </c>
      <c r="K164" s="59" t="str">
        <f t="shared" si="178"/>
        <v/>
      </c>
      <c r="L164" s="59" t="str">
        <f t="shared" si="178"/>
        <v/>
      </c>
      <c r="M164" s="59">
        <f t="shared" ca="1" si="178"/>
        <v>5</v>
      </c>
      <c r="N164" s="59" t="str">
        <f t="shared" si="178"/>
        <v/>
      </c>
      <c r="O164" s="60" t="str">
        <f t="shared" si="178"/>
        <v/>
      </c>
      <c r="P164" s="149" t="str">
        <f t="shared" si="178"/>
        <v/>
      </c>
      <c r="Q164" s="2"/>
      <c r="R164" s="2"/>
      <c r="S164" s="81" t="s">
        <v>45</v>
      </c>
      <c r="T164" s="42">
        <f t="shared" ca="1" si="179"/>
        <v>5</v>
      </c>
      <c r="U164" s="42">
        <f t="shared" ca="1" si="180"/>
        <v>5</v>
      </c>
      <c r="V164" s="41" t="str">
        <f t="shared" ca="1" si="181"/>
        <v>Caitlin O'Connor</v>
      </c>
      <c r="W164" s="42" t="str">
        <f t="shared" si="182"/>
        <v>=5</v>
      </c>
      <c r="X164" s="42">
        <f t="shared" ca="1" si="183"/>
        <v>1</v>
      </c>
      <c r="Y164" s="35" t="str">
        <f t="shared" si="184"/>
        <v>Royal Sutton Coldfield</v>
      </c>
      <c r="Z164" s="1" t="str">
        <f t="shared" si="185"/>
        <v>Royal Sutton Coldfield</v>
      </c>
      <c r="AA164" s="1">
        <f t="shared" si="186"/>
        <v>5</v>
      </c>
      <c r="AB164" s="1" t="str">
        <f>IF(S164="A","Admin!B26","Admin!C26")</f>
        <v>Admin!C26</v>
      </c>
      <c r="AC164" s="79">
        <f t="shared" si="189"/>
        <v>-1</v>
      </c>
      <c r="AD164" s="2" t="str">
        <f t="shared" si="187"/>
        <v>S163</v>
      </c>
      <c r="AE164" s="2" t="str">
        <f t="shared" si="188"/>
        <v>AA$162:AA$169</v>
      </c>
    </row>
    <row r="165" spans="2:31" x14ac:dyDescent="0.2">
      <c r="B165" s="34">
        <v>4</v>
      </c>
      <c r="C165" s="67" t="str">
        <f t="shared" ca="1" si="176"/>
        <v>Kate Murdoch</v>
      </c>
      <c r="D165" s="67" t="str">
        <f t="shared" si="177"/>
        <v>Kidderminster &amp; Stourport AC</v>
      </c>
      <c r="E165" s="36">
        <v>33</v>
      </c>
      <c r="F165" s="53" t="s">
        <v>1867</v>
      </c>
      <c r="G165" s="49"/>
      <c r="H165" s="49"/>
      <c r="I165" s="58" t="str">
        <f t="shared" si="178"/>
        <v/>
      </c>
      <c r="J165" s="59" t="str">
        <f t="shared" si="178"/>
        <v/>
      </c>
      <c r="K165" s="59">
        <f t="shared" ca="1" si="178"/>
        <v>4</v>
      </c>
      <c r="L165" s="59" t="str">
        <f t="shared" si="178"/>
        <v/>
      </c>
      <c r="M165" s="59" t="str">
        <f t="shared" si="178"/>
        <v/>
      </c>
      <c r="N165" s="59" t="str">
        <f t="shared" si="178"/>
        <v/>
      </c>
      <c r="O165" s="60" t="str">
        <f t="shared" si="178"/>
        <v/>
      </c>
      <c r="P165" s="149" t="str">
        <f t="shared" si="178"/>
        <v/>
      </c>
      <c r="Q165" s="2"/>
      <c r="R165" s="2"/>
      <c r="S165" s="80" t="s">
        <v>85</v>
      </c>
      <c r="T165" s="42">
        <f t="shared" ca="1" si="179"/>
        <v>4</v>
      </c>
      <c r="U165" s="42">
        <f t="shared" ca="1" si="180"/>
        <v>4</v>
      </c>
      <c r="V165" s="41" t="str">
        <f t="shared" ca="1" si="181"/>
        <v>Kate Murdoch</v>
      </c>
      <c r="W165" s="42" t="str">
        <f t="shared" si="182"/>
        <v>=3</v>
      </c>
      <c r="X165" s="42">
        <f t="shared" ca="1" si="183"/>
        <v>1</v>
      </c>
      <c r="Y165" s="35" t="str">
        <f t="shared" si="184"/>
        <v>Kidderminster &amp; Stourport AC</v>
      </c>
      <c r="Z165" s="1" t="str">
        <f t="shared" si="185"/>
        <v>Kidderminster &amp; Stourport AC</v>
      </c>
      <c r="AA165" s="1">
        <f t="shared" si="186"/>
        <v>3</v>
      </c>
      <c r="AB165" s="1" t="str">
        <f>IF(S164="A","Admin!B27","Admin!C27")</f>
        <v>Admin!C27</v>
      </c>
      <c r="AC165" s="79">
        <f t="shared" si="189"/>
        <v>-2</v>
      </c>
      <c r="AD165" s="2" t="str">
        <f t="shared" si="187"/>
        <v>S163</v>
      </c>
      <c r="AE165" s="2" t="str">
        <f t="shared" si="188"/>
        <v>AA$162:AA$169</v>
      </c>
    </row>
    <row r="166" spans="2:31" x14ac:dyDescent="0.2">
      <c r="B166" s="34">
        <v>5</v>
      </c>
      <c r="C166" s="67" t="str">
        <f t="shared" ca="1" si="176"/>
        <v/>
      </c>
      <c r="D166" s="67" t="str">
        <f t="shared" si="177"/>
        <v/>
      </c>
      <c r="E166" s="36"/>
      <c r="F166" s="53" t="s">
        <v>98</v>
      </c>
      <c r="G166" s="49"/>
      <c r="H166" s="49"/>
      <c r="I166" s="58" t="str">
        <f t="shared" si="178"/>
        <v/>
      </c>
      <c r="J166" s="59" t="str">
        <f t="shared" si="178"/>
        <v/>
      </c>
      <c r="K166" s="59" t="str">
        <f t="shared" si="178"/>
        <v/>
      </c>
      <c r="L166" s="59" t="str">
        <f t="shared" si="178"/>
        <v/>
      </c>
      <c r="M166" s="59" t="str">
        <f t="shared" si="178"/>
        <v/>
      </c>
      <c r="N166" s="59" t="str">
        <f t="shared" si="178"/>
        <v/>
      </c>
      <c r="O166" s="60" t="str">
        <f t="shared" si="178"/>
        <v/>
      </c>
      <c r="P166" s="149" t="str">
        <f t="shared" si="178"/>
        <v/>
      </c>
      <c r="Q166" s="2"/>
      <c r="R166" s="2"/>
      <c r="S166" s="42"/>
      <c r="T166" s="42" t="str">
        <f t="shared" ca="1" si="179"/>
        <v>Error</v>
      </c>
      <c r="U166" s="42">
        <f t="shared" ca="1" si="180"/>
        <v>3</v>
      </c>
      <c r="V166" s="41" t="e">
        <f t="shared" ca="1" si="181"/>
        <v>#N/A</v>
      </c>
      <c r="W166" s="42" t="e">
        <f t="shared" si="182"/>
        <v>#N/A</v>
      </c>
      <c r="X166" s="42">
        <f t="shared" ca="1" si="183"/>
        <v>4</v>
      </c>
      <c r="Y166" s="35" t="e">
        <f t="shared" si="184"/>
        <v>#N/A</v>
      </c>
      <c r="Z166" s="1" t="str">
        <f t="shared" si="185"/>
        <v/>
      </c>
      <c r="AA166" s="1" t="e">
        <f t="shared" si="186"/>
        <v>#N/A</v>
      </c>
      <c r="AB166" s="1" t="str">
        <f>IF(S164="A","Admin!B28","Admin!C28")</f>
        <v>Admin!C28</v>
      </c>
      <c r="AC166" s="79">
        <f t="shared" si="189"/>
        <v>-3</v>
      </c>
      <c r="AD166" s="2" t="str">
        <f t="shared" si="187"/>
        <v>S163</v>
      </c>
      <c r="AE166" s="2" t="str">
        <f t="shared" si="188"/>
        <v>AA$162:AA$169</v>
      </c>
    </row>
    <row r="167" spans="2:31" x14ac:dyDescent="0.2">
      <c r="B167" s="34">
        <v>6</v>
      </c>
      <c r="C167" s="67" t="str">
        <f t="shared" ca="1" si="176"/>
        <v/>
      </c>
      <c r="D167" s="67" t="str">
        <f t="shared" si="177"/>
        <v/>
      </c>
      <c r="E167" s="36"/>
      <c r="F167" s="53" t="s">
        <v>98</v>
      </c>
      <c r="G167" s="49"/>
      <c r="H167" s="49"/>
      <c r="I167" s="58" t="str">
        <f t="shared" si="178"/>
        <v/>
      </c>
      <c r="J167" s="59" t="str">
        <f t="shared" si="178"/>
        <v/>
      </c>
      <c r="K167" s="59" t="str">
        <f t="shared" si="178"/>
        <v/>
      </c>
      <c r="L167" s="59" t="str">
        <f t="shared" si="178"/>
        <v/>
      </c>
      <c r="M167" s="59" t="str">
        <f t="shared" si="178"/>
        <v/>
      </c>
      <c r="N167" s="59" t="str">
        <f t="shared" si="178"/>
        <v/>
      </c>
      <c r="O167" s="60" t="str">
        <f t="shared" si="178"/>
        <v/>
      </c>
      <c r="P167" s="149" t="str">
        <f t="shared" si="178"/>
        <v/>
      </c>
      <c r="Q167" s="2"/>
      <c r="R167" s="2"/>
      <c r="S167" s="42"/>
      <c r="T167" s="42" t="str">
        <f t="shared" ca="1" si="179"/>
        <v>Error</v>
      </c>
      <c r="U167" s="42">
        <f t="shared" ca="1" si="180"/>
        <v>2</v>
      </c>
      <c r="V167" s="41" t="e">
        <f t="shared" ca="1" si="181"/>
        <v>#N/A</v>
      </c>
      <c r="W167" s="42" t="e">
        <f t="shared" si="182"/>
        <v>#N/A</v>
      </c>
      <c r="X167" s="42">
        <f t="shared" ca="1" si="183"/>
        <v>4</v>
      </c>
      <c r="Y167" s="35" t="e">
        <f t="shared" si="184"/>
        <v>#N/A</v>
      </c>
      <c r="Z167" s="1" t="str">
        <f t="shared" si="185"/>
        <v/>
      </c>
      <c r="AA167" s="1" t="e">
        <f t="shared" si="186"/>
        <v>#N/A</v>
      </c>
      <c r="AB167" s="1" t="str">
        <f>IF(S164="A","Admin!B29","Admin!C29")</f>
        <v>Admin!C29</v>
      </c>
      <c r="AC167" s="79">
        <f t="shared" si="189"/>
        <v>-4</v>
      </c>
      <c r="AD167" s="2" t="str">
        <f t="shared" si="187"/>
        <v>S163</v>
      </c>
      <c r="AE167" s="2" t="str">
        <f t="shared" si="188"/>
        <v>AA$162:AA$169</v>
      </c>
    </row>
    <row r="168" spans="2:31" x14ac:dyDescent="0.2">
      <c r="B168" s="37">
        <v>7</v>
      </c>
      <c r="C168" s="68" t="str">
        <f t="shared" ca="1" si="176"/>
        <v/>
      </c>
      <c r="D168" s="68" t="str">
        <f t="shared" si="177"/>
        <v/>
      </c>
      <c r="E168" s="38"/>
      <c r="F168" s="54" t="s">
        <v>98</v>
      </c>
      <c r="G168" s="49"/>
      <c r="H168" s="49"/>
      <c r="I168" s="61" t="str">
        <f t="shared" si="178"/>
        <v/>
      </c>
      <c r="J168" s="62" t="str">
        <f t="shared" si="178"/>
        <v/>
      </c>
      <c r="K168" s="62" t="str">
        <f t="shared" si="178"/>
        <v/>
      </c>
      <c r="L168" s="62" t="str">
        <f t="shared" si="178"/>
        <v/>
      </c>
      <c r="M168" s="62" t="str">
        <f t="shared" si="178"/>
        <v/>
      </c>
      <c r="N168" s="62" t="str">
        <f t="shared" si="178"/>
        <v/>
      </c>
      <c r="O168" s="63" t="str">
        <f t="shared" si="178"/>
        <v/>
      </c>
      <c r="P168" s="149" t="str">
        <f t="shared" si="178"/>
        <v/>
      </c>
      <c r="Q168" s="2"/>
      <c r="R168" s="2"/>
      <c r="S168" s="42"/>
      <c r="T168" s="42" t="str">
        <f t="shared" ca="1" si="179"/>
        <v>Error</v>
      </c>
      <c r="U168" s="42">
        <f t="shared" ca="1" si="180"/>
        <v>1</v>
      </c>
      <c r="V168" s="41" t="e">
        <f t="shared" ca="1" si="181"/>
        <v>#N/A</v>
      </c>
      <c r="W168" s="42" t="e">
        <f t="shared" si="182"/>
        <v>#N/A</v>
      </c>
      <c r="X168" s="42">
        <f t="shared" ca="1" si="183"/>
        <v>4</v>
      </c>
      <c r="Y168" s="35" t="e">
        <f t="shared" si="184"/>
        <v>#N/A</v>
      </c>
      <c r="Z168" s="1" t="str">
        <f t="shared" si="185"/>
        <v/>
      </c>
      <c r="AA168" s="1" t="e">
        <f t="shared" si="186"/>
        <v>#N/A</v>
      </c>
      <c r="AB168" s="1" t="str">
        <f>IF(S164="A","Admin!B30","Admin!C30")</f>
        <v>Admin!C30</v>
      </c>
      <c r="AC168" s="79">
        <f t="shared" si="189"/>
        <v>-5</v>
      </c>
      <c r="AD168" s="2" t="str">
        <f t="shared" si="187"/>
        <v>S163</v>
      </c>
      <c r="AE168" s="2" t="str">
        <f t="shared" si="188"/>
        <v>AA$162:AA$169</v>
      </c>
    </row>
    <row r="169" spans="2:31" hidden="1" x14ac:dyDescent="0.2">
      <c r="B169" s="378">
        <v>8</v>
      </c>
      <c r="C169" s="379" t="str">
        <f t="shared" ca="1" si="176"/>
        <v/>
      </c>
      <c r="D169" s="379" t="str">
        <f t="shared" si="177"/>
        <v/>
      </c>
      <c r="E169" s="380"/>
      <c r="F169" s="381" t="s">
        <v>98</v>
      </c>
      <c r="G169" s="49"/>
      <c r="H169" s="49"/>
      <c r="I169" s="374" t="str">
        <f t="shared" si="178"/>
        <v/>
      </c>
      <c r="J169" s="382" t="str">
        <f t="shared" si="178"/>
        <v/>
      </c>
      <c r="K169" s="382" t="str">
        <f t="shared" si="178"/>
        <v/>
      </c>
      <c r="L169" s="382" t="str">
        <f t="shared" si="178"/>
        <v/>
      </c>
      <c r="M169" s="382" t="str">
        <f t="shared" si="178"/>
        <v/>
      </c>
      <c r="N169" s="382" t="str">
        <f t="shared" si="178"/>
        <v/>
      </c>
      <c r="O169" s="382" t="str">
        <f t="shared" si="178"/>
        <v/>
      </c>
      <c r="P169" s="63" t="str">
        <f t="shared" si="178"/>
        <v/>
      </c>
      <c r="Q169" s="2"/>
      <c r="R169" s="2"/>
      <c r="S169" s="42"/>
      <c r="T169" s="42" t="str">
        <f t="shared" ca="1" si="179"/>
        <v>Error</v>
      </c>
      <c r="U169" s="42">
        <f t="shared" ca="1" si="180"/>
        <v>0</v>
      </c>
      <c r="V169" s="41" t="e">
        <f t="shared" ca="1" si="181"/>
        <v>#N/A</v>
      </c>
      <c r="W169" s="42" t="e">
        <f t="shared" si="182"/>
        <v>#N/A</v>
      </c>
      <c r="X169" s="42">
        <f t="shared" ca="1" si="183"/>
        <v>4</v>
      </c>
      <c r="Y169" s="35" t="e">
        <f t="shared" si="184"/>
        <v>#N/A</v>
      </c>
      <c r="Z169" s="1" t="str">
        <f t="shared" si="185"/>
        <v/>
      </c>
      <c r="AA169" s="1" t="e">
        <f t="shared" si="186"/>
        <v>#N/A</v>
      </c>
      <c r="AB169" s="1" t="str">
        <f>IF(S164="A","Admin!B31","Admin!C31")</f>
        <v>Admin!C31</v>
      </c>
      <c r="AC169" s="79">
        <f t="shared" si="189"/>
        <v>-6</v>
      </c>
      <c r="AD169" s="2" t="str">
        <f t="shared" si="187"/>
        <v>S163</v>
      </c>
      <c r="AE169" s="2" t="str">
        <f t="shared" si="188"/>
        <v>AA$162:AA$169</v>
      </c>
    </row>
    <row r="172" spans="2:31" s="2" customFormat="1" x14ac:dyDescent="0.2">
      <c r="B172" s="32" t="str">
        <f ca="1">S174 &amp; " " &amp; S176 &amp; " string  (" &amp; S$3 &amp;")"</f>
        <v>1500m A string  (Women)</v>
      </c>
      <c r="H172" s="47"/>
      <c r="I172" s="29"/>
    </row>
    <row r="173" spans="2:31" x14ac:dyDescent="0.2">
      <c r="B173" s="315" t="s">
        <v>26</v>
      </c>
      <c r="C173" s="70" t="s">
        <v>23</v>
      </c>
      <c r="D173" s="70" t="s">
        <v>70</v>
      </c>
      <c r="E173" s="316" t="s">
        <v>24</v>
      </c>
      <c r="F173" s="317" t="s">
        <v>27</v>
      </c>
      <c r="G173" s="48"/>
      <c r="H173" s="48"/>
      <c r="I173" s="70" t="str">
        <f t="shared" ref="I173:P173" si="190">I$3</f>
        <v>Bromsgrove &amp; Redditch AC</v>
      </c>
      <c r="J173" s="70" t="str">
        <f t="shared" si="190"/>
        <v>Burton AC</v>
      </c>
      <c r="K173" s="70" t="str">
        <f t="shared" si="190"/>
        <v>Kidderminster &amp; Stourport AC</v>
      </c>
      <c r="L173" s="70" t="str">
        <f t="shared" si="190"/>
        <v>Newport Harriers</v>
      </c>
      <c r="M173" s="70" t="str">
        <f t="shared" si="190"/>
        <v>Royal Sutton Coldfield</v>
      </c>
      <c r="N173" s="70" t="str">
        <f t="shared" si="190"/>
        <v>Solihull &amp; Small Heath AC</v>
      </c>
      <c r="O173" s="70" t="str">
        <f t="shared" si="190"/>
        <v>Stratford on Avon AC</v>
      </c>
      <c r="P173" s="383" t="str">
        <f t="shared" si="190"/>
        <v>Team8</v>
      </c>
      <c r="S173" s="40">
        <v>10</v>
      </c>
      <c r="T173" s="41"/>
      <c r="U173" s="42" t="s">
        <v>81</v>
      </c>
      <c r="V173" s="41"/>
      <c r="W173" s="42"/>
      <c r="X173" s="42" t="s">
        <v>82</v>
      </c>
      <c r="Y173" s="41" t="s">
        <v>83</v>
      </c>
      <c r="Z173" s="1" t="s">
        <v>84</v>
      </c>
    </row>
    <row r="174" spans="2:31" x14ac:dyDescent="0.2">
      <c r="B174" s="222">
        <v>1</v>
      </c>
      <c r="C174" s="223" t="str">
        <f t="shared" ref="C174:C181" ca="1" si="191">IF(ISNA(V174),"",V174)</f>
        <v>Imogen Sheppard</v>
      </c>
      <c r="D174" s="223" t="str">
        <f t="shared" ref="D174:D181" si="192">IF(ISNA(Y174),"",Y174)</f>
        <v>Stratford on Avon AC</v>
      </c>
      <c r="E174" s="224">
        <v>7</v>
      </c>
      <c r="F174" s="225" t="s">
        <v>2064</v>
      </c>
      <c r="G174" s="49"/>
      <c r="H174" s="49"/>
      <c r="I174" s="55" t="str">
        <f t="shared" ref="I174:P181" si="193">IF($Z174=I$3,$T174,"")</f>
        <v/>
      </c>
      <c r="J174" s="56" t="str">
        <f t="shared" si="193"/>
        <v/>
      </c>
      <c r="K174" s="56" t="str">
        <f t="shared" si="193"/>
        <v/>
      </c>
      <c r="L174" s="56" t="str">
        <f t="shared" si="193"/>
        <v/>
      </c>
      <c r="M174" s="56" t="str">
        <f t="shared" si="193"/>
        <v/>
      </c>
      <c r="N174" s="56" t="str">
        <f t="shared" si="193"/>
        <v/>
      </c>
      <c r="O174" s="57">
        <f t="shared" ca="1" si="193"/>
        <v>10</v>
      </c>
      <c r="P174" s="144" t="str">
        <f t="shared" si="193"/>
        <v/>
      </c>
      <c r="Q174" s="2"/>
      <c r="R174" s="2"/>
      <c r="S174" s="42" t="str">
        <f ca="1">VLOOKUP(S173,INDIRECT($S$5),2,FALSE)</f>
        <v>1500m</v>
      </c>
      <c r="T174" s="42">
        <f t="shared" ref="T174:T181" ca="1" si="194">IF(X174&gt;1,"Error",U174)</f>
        <v>10</v>
      </c>
      <c r="U174" s="42">
        <f t="shared" ref="U174:U181" ca="1" si="195">IF(AND(E174&lt;&gt;"",LEFT(F174,1)="d"),0,INDIRECT(AB174))</f>
        <v>10</v>
      </c>
      <c r="V174" s="41" t="str">
        <f t="shared" ref="V174:V181" ca="1" si="196">HLOOKUP(E174,INDIRECT($S$4),INDIRECT(AD174),FALSE)</f>
        <v>Imogen Sheppard</v>
      </c>
      <c r="W174" s="42" t="str">
        <f t="shared" ref="W174:W181" si="197">CONCATENATE("=",AA174)</f>
        <v>=7</v>
      </c>
      <c r="X174" s="42">
        <f t="shared" ref="X174:X181" ca="1" si="198">COUNTIF(INDIRECT(AE174),W174)</f>
        <v>1</v>
      </c>
      <c r="Y174" s="35" t="str">
        <f t="shared" ref="Y174:Y181" si="199">VLOOKUP(E174,TeamID,2,FALSE)</f>
        <v>Stratford on Avon AC</v>
      </c>
      <c r="Z174" s="1" t="str">
        <f t="shared" ref="Z174:Z181" si="200">IF(ISNA(Y174),"",Y174)</f>
        <v>Stratford on Avon AC</v>
      </c>
      <c r="AA174" s="1">
        <f t="shared" ref="AA174:AA181" si="201">HLOOKUP(E174,$I$24:$X$25, 2, FALSE)</f>
        <v>7</v>
      </c>
      <c r="AB174" s="1" t="str">
        <f>IF(S176="A","Admin!B24","Admin!C24")</f>
        <v>Admin!B24</v>
      </c>
      <c r="AC174" s="79">
        <v>1</v>
      </c>
      <c r="AD174" s="2" t="str">
        <f t="shared" ref="AD174:AD181" si="202">"S" &amp; ROW(AB174)+AC174</f>
        <v>S175</v>
      </c>
      <c r="AE174" s="2" t="str">
        <f t="shared" ref="AE174:AE181" si="203">"AA$"&amp;ROW(AD174)+AC174-1&amp;":AA$"&amp;ROW(AD174)+AC174+6</f>
        <v>AA$174:AA$181</v>
      </c>
    </row>
    <row r="175" spans="2:31" x14ac:dyDescent="0.2">
      <c r="B175" s="34">
        <v>2</v>
      </c>
      <c r="C175" s="67" t="str">
        <f t="shared" ca="1" si="191"/>
        <v>Ellen Humpherston</v>
      </c>
      <c r="D175" s="67" t="str">
        <f t="shared" si="192"/>
        <v>Royal Sutton Coldfield</v>
      </c>
      <c r="E175" s="36">
        <v>5</v>
      </c>
      <c r="F175" s="53" t="s">
        <v>2065</v>
      </c>
      <c r="G175" s="49"/>
      <c r="H175" s="49"/>
      <c r="I175" s="58" t="str">
        <f t="shared" si="193"/>
        <v/>
      </c>
      <c r="J175" s="59" t="str">
        <f t="shared" si="193"/>
        <v/>
      </c>
      <c r="K175" s="59" t="str">
        <f t="shared" si="193"/>
        <v/>
      </c>
      <c r="L175" s="59" t="str">
        <f t="shared" si="193"/>
        <v/>
      </c>
      <c r="M175" s="59">
        <f t="shared" ca="1" si="193"/>
        <v>8</v>
      </c>
      <c r="N175" s="59" t="str">
        <f t="shared" si="193"/>
        <v/>
      </c>
      <c r="O175" s="60" t="str">
        <f t="shared" si="193"/>
        <v/>
      </c>
      <c r="P175" s="149" t="str">
        <f t="shared" si="193"/>
        <v/>
      </c>
      <c r="Q175" s="2"/>
      <c r="R175" s="2"/>
      <c r="S175" s="42">
        <f>S173-$S$7</f>
        <v>9</v>
      </c>
      <c r="T175" s="42">
        <f t="shared" ca="1" si="194"/>
        <v>8</v>
      </c>
      <c r="U175" s="42">
        <f t="shared" ca="1" si="195"/>
        <v>8</v>
      </c>
      <c r="V175" s="41" t="str">
        <f t="shared" ca="1" si="196"/>
        <v>Ellen Humpherston</v>
      </c>
      <c r="W175" s="42" t="str">
        <f t="shared" si="197"/>
        <v>=5</v>
      </c>
      <c r="X175" s="42">
        <f t="shared" ca="1" si="198"/>
        <v>1</v>
      </c>
      <c r="Y175" s="35" t="str">
        <f t="shared" si="199"/>
        <v>Royal Sutton Coldfield</v>
      </c>
      <c r="Z175" s="1" t="str">
        <f t="shared" si="200"/>
        <v>Royal Sutton Coldfield</v>
      </c>
      <c r="AA175" s="1">
        <f t="shared" si="201"/>
        <v>5</v>
      </c>
      <c r="AB175" s="1" t="str">
        <f>IF(S176="A","Admin!B25","Admin!C25")</f>
        <v>Admin!B25</v>
      </c>
      <c r="AC175" s="79">
        <f t="shared" ref="AC175:AC181" si="204">AC174-1</f>
        <v>0</v>
      </c>
      <c r="AD175" s="2" t="str">
        <f t="shared" si="202"/>
        <v>S175</v>
      </c>
      <c r="AE175" s="2" t="str">
        <f t="shared" si="203"/>
        <v>AA$174:AA$181</v>
      </c>
    </row>
    <row r="176" spans="2:31" x14ac:dyDescent="0.2">
      <c r="B176" s="34">
        <v>3</v>
      </c>
      <c r="C176" s="67" t="str">
        <f t="shared" ca="1" si="191"/>
        <v>Anna Weber</v>
      </c>
      <c r="D176" s="67" t="str">
        <f t="shared" si="192"/>
        <v>Kidderminster &amp; Stourport AC</v>
      </c>
      <c r="E176" s="36">
        <v>3</v>
      </c>
      <c r="F176" s="53" t="s">
        <v>2066</v>
      </c>
      <c r="G176" s="49"/>
      <c r="H176" s="49"/>
      <c r="I176" s="58" t="str">
        <f t="shared" si="193"/>
        <v/>
      </c>
      <c r="J176" s="59" t="str">
        <f t="shared" si="193"/>
        <v/>
      </c>
      <c r="K176" s="59">
        <f t="shared" ca="1" si="193"/>
        <v>7</v>
      </c>
      <c r="L176" s="59" t="str">
        <f t="shared" si="193"/>
        <v/>
      </c>
      <c r="M176" s="59" t="str">
        <f t="shared" si="193"/>
        <v/>
      </c>
      <c r="N176" s="59" t="str">
        <f t="shared" si="193"/>
        <v/>
      </c>
      <c r="O176" s="60" t="str">
        <f t="shared" si="193"/>
        <v/>
      </c>
      <c r="P176" s="149" t="str">
        <f t="shared" si="193"/>
        <v/>
      </c>
      <c r="Q176" s="2"/>
      <c r="R176" s="2"/>
      <c r="S176" s="81" t="s">
        <v>44</v>
      </c>
      <c r="T176" s="42">
        <f t="shared" ca="1" si="194"/>
        <v>7</v>
      </c>
      <c r="U176" s="42">
        <f t="shared" ca="1" si="195"/>
        <v>7</v>
      </c>
      <c r="V176" s="41" t="str">
        <f t="shared" ca="1" si="196"/>
        <v>Anna Weber</v>
      </c>
      <c r="W176" s="42" t="str">
        <f t="shared" si="197"/>
        <v>=3</v>
      </c>
      <c r="X176" s="42">
        <f t="shared" ca="1" si="198"/>
        <v>1</v>
      </c>
      <c r="Y176" s="35" t="str">
        <f t="shared" si="199"/>
        <v>Kidderminster &amp; Stourport AC</v>
      </c>
      <c r="Z176" s="1" t="str">
        <f t="shared" si="200"/>
        <v>Kidderminster &amp; Stourport AC</v>
      </c>
      <c r="AA176" s="1">
        <f t="shared" si="201"/>
        <v>3</v>
      </c>
      <c r="AB176" s="1" t="str">
        <f>IF(S176="A","Admin!B26","Admin!C26")</f>
        <v>Admin!B26</v>
      </c>
      <c r="AC176" s="79">
        <f t="shared" si="204"/>
        <v>-1</v>
      </c>
      <c r="AD176" s="2" t="str">
        <f t="shared" si="202"/>
        <v>S175</v>
      </c>
      <c r="AE176" s="2" t="str">
        <f t="shared" si="203"/>
        <v>AA$174:AA$181</v>
      </c>
    </row>
    <row r="177" spans="2:31" x14ac:dyDescent="0.2">
      <c r="B177" s="34">
        <v>4</v>
      </c>
      <c r="C177" s="67" t="str">
        <f t="shared" ca="1" si="191"/>
        <v>Tamara Freeman</v>
      </c>
      <c r="D177" s="67" t="str">
        <f t="shared" si="192"/>
        <v>Bromsgrove &amp; Redditch AC</v>
      </c>
      <c r="E177" s="36">
        <v>1</v>
      </c>
      <c r="F177" s="53" t="s">
        <v>2067</v>
      </c>
      <c r="G177" s="49"/>
      <c r="H177" s="49"/>
      <c r="I177" s="58">
        <f t="shared" ca="1" si="193"/>
        <v>6</v>
      </c>
      <c r="J177" s="59" t="str">
        <f t="shared" si="193"/>
        <v/>
      </c>
      <c r="K177" s="59" t="str">
        <f t="shared" si="193"/>
        <v/>
      </c>
      <c r="L177" s="59" t="str">
        <f t="shared" si="193"/>
        <v/>
      </c>
      <c r="M177" s="59" t="str">
        <f t="shared" si="193"/>
        <v/>
      </c>
      <c r="N177" s="59" t="str">
        <f t="shared" si="193"/>
        <v/>
      </c>
      <c r="O177" s="60" t="str">
        <f t="shared" si="193"/>
        <v/>
      </c>
      <c r="P177" s="149" t="str">
        <f t="shared" si="193"/>
        <v/>
      </c>
      <c r="Q177" s="2"/>
      <c r="R177" s="2"/>
      <c r="S177" s="80" t="s">
        <v>85</v>
      </c>
      <c r="T177" s="42">
        <f t="shared" ca="1" si="194"/>
        <v>6</v>
      </c>
      <c r="U177" s="42">
        <f t="shared" ca="1" si="195"/>
        <v>6</v>
      </c>
      <c r="V177" s="41" t="str">
        <f t="shared" ca="1" si="196"/>
        <v>Tamara Freeman</v>
      </c>
      <c r="W177" s="42" t="str">
        <f t="shared" si="197"/>
        <v>=1</v>
      </c>
      <c r="X177" s="42">
        <f t="shared" ca="1" si="198"/>
        <v>1</v>
      </c>
      <c r="Y177" s="35" t="str">
        <f t="shared" si="199"/>
        <v>Bromsgrove &amp; Redditch AC</v>
      </c>
      <c r="Z177" s="1" t="str">
        <f t="shared" si="200"/>
        <v>Bromsgrove &amp; Redditch AC</v>
      </c>
      <c r="AA177" s="1">
        <f t="shared" si="201"/>
        <v>1</v>
      </c>
      <c r="AB177" s="1" t="str">
        <f>IF(S176="A","Admin!B27","Admin!C27")</f>
        <v>Admin!B27</v>
      </c>
      <c r="AC177" s="79">
        <f t="shared" si="204"/>
        <v>-2</v>
      </c>
      <c r="AD177" s="2" t="str">
        <f t="shared" si="202"/>
        <v>S175</v>
      </c>
      <c r="AE177" s="2" t="str">
        <f t="shared" si="203"/>
        <v>AA$174:AA$181</v>
      </c>
    </row>
    <row r="178" spans="2:31" x14ac:dyDescent="0.2">
      <c r="B178" s="34">
        <v>5</v>
      </c>
      <c r="C178" s="67" t="str">
        <f t="shared" ca="1" si="191"/>
        <v>Sharon McGarry</v>
      </c>
      <c r="D178" s="67" t="str">
        <f t="shared" si="192"/>
        <v>Solihull &amp; Small Heath AC</v>
      </c>
      <c r="E178" s="36">
        <v>66</v>
      </c>
      <c r="F178" s="53" t="s">
        <v>2068</v>
      </c>
      <c r="G178" s="49"/>
      <c r="H178" s="49"/>
      <c r="I178" s="58" t="str">
        <f t="shared" si="193"/>
        <v/>
      </c>
      <c r="J178" s="59" t="str">
        <f t="shared" si="193"/>
        <v/>
      </c>
      <c r="K178" s="59" t="str">
        <f t="shared" si="193"/>
        <v/>
      </c>
      <c r="L178" s="59" t="str">
        <f t="shared" si="193"/>
        <v/>
      </c>
      <c r="M178" s="59" t="str">
        <f t="shared" si="193"/>
        <v/>
      </c>
      <c r="N178" s="59">
        <f t="shared" ca="1" si="193"/>
        <v>5</v>
      </c>
      <c r="O178" s="60" t="str">
        <f t="shared" si="193"/>
        <v/>
      </c>
      <c r="P178" s="149" t="str">
        <f t="shared" si="193"/>
        <v/>
      </c>
      <c r="Q178" s="2"/>
      <c r="R178" s="2"/>
      <c r="S178" s="42"/>
      <c r="T178" s="42">
        <f t="shared" ca="1" si="194"/>
        <v>5</v>
      </c>
      <c r="U178" s="42">
        <f t="shared" ca="1" si="195"/>
        <v>5</v>
      </c>
      <c r="V178" s="41" t="str">
        <f t="shared" ca="1" si="196"/>
        <v>Sharon McGarry</v>
      </c>
      <c r="W178" s="42" t="str">
        <f t="shared" si="197"/>
        <v>=6</v>
      </c>
      <c r="X178" s="42">
        <f t="shared" ca="1" si="198"/>
        <v>1</v>
      </c>
      <c r="Y178" s="35" t="str">
        <f t="shared" si="199"/>
        <v>Solihull &amp; Small Heath AC</v>
      </c>
      <c r="Z178" s="1" t="str">
        <f t="shared" si="200"/>
        <v>Solihull &amp; Small Heath AC</v>
      </c>
      <c r="AA178" s="1">
        <f t="shared" si="201"/>
        <v>6</v>
      </c>
      <c r="AB178" s="1" t="str">
        <f>IF(S176="A","Admin!B28","Admin!C28")</f>
        <v>Admin!B28</v>
      </c>
      <c r="AC178" s="79">
        <f t="shared" si="204"/>
        <v>-3</v>
      </c>
      <c r="AD178" s="2" t="str">
        <f t="shared" si="202"/>
        <v>S175</v>
      </c>
      <c r="AE178" s="2" t="str">
        <f t="shared" si="203"/>
        <v>AA$174:AA$181</v>
      </c>
    </row>
    <row r="179" spans="2:31" x14ac:dyDescent="0.2">
      <c r="B179" s="34">
        <v>6</v>
      </c>
      <c r="C179" s="67" t="str">
        <f t="shared" ca="1" si="191"/>
        <v>Chloe Powell</v>
      </c>
      <c r="D179" s="67" t="str">
        <f t="shared" si="192"/>
        <v>Newport Harriers</v>
      </c>
      <c r="E179" s="36">
        <v>44</v>
      </c>
      <c r="F179" s="53" t="s">
        <v>2069</v>
      </c>
      <c r="G179" s="49"/>
      <c r="H179" s="49"/>
      <c r="I179" s="58" t="str">
        <f t="shared" si="193"/>
        <v/>
      </c>
      <c r="J179" s="59" t="str">
        <f t="shared" si="193"/>
        <v/>
      </c>
      <c r="K179" s="59" t="str">
        <f t="shared" si="193"/>
        <v/>
      </c>
      <c r="L179" s="59">
        <f t="shared" ca="1" si="193"/>
        <v>4</v>
      </c>
      <c r="M179" s="59" t="str">
        <f t="shared" si="193"/>
        <v/>
      </c>
      <c r="N179" s="59" t="str">
        <f t="shared" si="193"/>
        <v/>
      </c>
      <c r="O179" s="60" t="str">
        <f t="shared" si="193"/>
        <v/>
      </c>
      <c r="P179" s="149" t="str">
        <f t="shared" si="193"/>
        <v/>
      </c>
      <c r="Q179" s="2"/>
      <c r="R179" s="2"/>
      <c r="S179" s="42"/>
      <c r="T179" s="42">
        <f t="shared" ca="1" si="194"/>
        <v>4</v>
      </c>
      <c r="U179" s="42">
        <f t="shared" ca="1" si="195"/>
        <v>4</v>
      </c>
      <c r="V179" s="41" t="str">
        <f t="shared" ca="1" si="196"/>
        <v>Chloe Powell</v>
      </c>
      <c r="W179" s="42" t="str">
        <f t="shared" si="197"/>
        <v>=4</v>
      </c>
      <c r="X179" s="42">
        <f t="shared" ca="1" si="198"/>
        <v>1</v>
      </c>
      <c r="Y179" s="35" t="str">
        <f t="shared" si="199"/>
        <v>Newport Harriers</v>
      </c>
      <c r="Z179" s="1" t="str">
        <f t="shared" si="200"/>
        <v>Newport Harriers</v>
      </c>
      <c r="AA179" s="1">
        <f t="shared" si="201"/>
        <v>4</v>
      </c>
      <c r="AB179" s="1" t="str">
        <f>IF(S176="A","Admin!B29","Admin!C29")</f>
        <v>Admin!B29</v>
      </c>
      <c r="AC179" s="79">
        <f t="shared" si="204"/>
        <v>-4</v>
      </c>
      <c r="AD179" s="2" t="str">
        <f t="shared" si="202"/>
        <v>S175</v>
      </c>
      <c r="AE179" s="2" t="str">
        <f t="shared" si="203"/>
        <v>AA$174:AA$181</v>
      </c>
    </row>
    <row r="180" spans="2:31" x14ac:dyDescent="0.2">
      <c r="B180" s="37">
        <v>7</v>
      </c>
      <c r="C180" s="68" t="str">
        <f t="shared" ca="1" si="191"/>
        <v/>
      </c>
      <c r="D180" s="68" t="str">
        <f t="shared" si="192"/>
        <v/>
      </c>
      <c r="E180" s="38"/>
      <c r="F180" s="54" t="s">
        <v>98</v>
      </c>
      <c r="G180" s="49"/>
      <c r="H180" s="49"/>
      <c r="I180" s="61" t="str">
        <f t="shared" si="193"/>
        <v/>
      </c>
      <c r="J180" s="62" t="str">
        <f t="shared" si="193"/>
        <v/>
      </c>
      <c r="K180" s="62" t="str">
        <f t="shared" si="193"/>
        <v/>
      </c>
      <c r="L180" s="62" t="str">
        <f t="shared" si="193"/>
        <v/>
      </c>
      <c r="M180" s="62" t="str">
        <f t="shared" si="193"/>
        <v/>
      </c>
      <c r="N180" s="62" t="str">
        <f t="shared" si="193"/>
        <v/>
      </c>
      <c r="O180" s="63" t="str">
        <f t="shared" si="193"/>
        <v/>
      </c>
      <c r="P180" s="149" t="str">
        <f t="shared" si="193"/>
        <v/>
      </c>
      <c r="Q180" s="2"/>
      <c r="R180" s="2"/>
      <c r="S180" s="42"/>
      <c r="T180" s="42" t="str">
        <f t="shared" ca="1" si="194"/>
        <v>Error</v>
      </c>
      <c r="U180" s="42">
        <f t="shared" ca="1" si="195"/>
        <v>3</v>
      </c>
      <c r="V180" s="41" t="e">
        <f t="shared" ca="1" si="196"/>
        <v>#N/A</v>
      </c>
      <c r="W180" s="42" t="e">
        <f t="shared" si="197"/>
        <v>#N/A</v>
      </c>
      <c r="X180" s="42">
        <f t="shared" ca="1" si="198"/>
        <v>2</v>
      </c>
      <c r="Y180" s="35" t="e">
        <f t="shared" si="199"/>
        <v>#N/A</v>
      </c>
      <c r="Z180" s="1" t="str">
        <f t="shared" si="200"/>
        <v/>
      </c>
      <c r="AA180" s="1" t="e">
        <f t="shared" si="201"/>
        <v>#N/A</v>
      </c>
      <c r="AB180" s="1" t="str">
        <f>IF(S176="A","Admin!B30","Admin!C30")</f>
        <v>Admin!B30</v>
      </c>
      <c r="AC180" s="79">
        <f t="shared" si="204"/>
        <v>-5</v>
      </c>
      <c r="AD180" s="2" t="str">
        <f t="shared" si="202"/>
        <v>S175</v>
      </c>
      <c r="AE180" s="2" t="str">
        <f t="shared" si="203"/>
        <v>AA$174:AA$181</v>
      </c>
    </row>
    <row r="181" spans="2:31" hidden="1" x14ac:dyDescent="0.2">
      <c r="B181" s="378">
        <v>8</v>
      </c>
      <c r="C181" s="379" t="str">
        <f t="shared" ca="1" si="191"/>
        <v/>
      </c>
      <c r="D181" s="379" t="str">
        <f t="shared" si="192"/>
        <v/>
      </c>
      <c r="E181" s="380"/>
      <c r="F181" s="381" t="s">
        <v>98</v>
      </c>
      <c r="G181" s="49"/>
      <c r="H181" s="49"/>
      <c r="I181" s="374" t="str">
        <f t="shared" si="193"/>
        <v/>
      </c>
      <c r="J181" s="382" t="str">
        <f t="shared" si="193"/>
        <v/>
      </c>
      <c r="K181" s="382" t="str">
        <f t="shared" si="193"/>
        <v/>
      </c>
      <c r="L181" s="382" t="str">
        <f t="shared" si="193"/>
        <v/>
      </c>
      <c r="M181" s="382" t="str">
        <f t="shared" si="193"/>
        <v/>
      </c>
      <c r="N181" s="382" t="str">
        <f t="shared" si="193"/>
        <v/>
      </c>
      <c r="O181" s="382" t="str">
        <f t="shared" si="193"/>
        <v/>
      </c>
      <c r="P181" s="63" t="str">
        <f t="shared" si="193"/>
        <v/>
      </c>
      <c r="Q181" s="2"/>
      <c r="R181" s="2"/>
      <c r="S181" s="42"/>
      <c r="T181" s="42" t="str">
        <f t="shared" ca="1" si="194"/>
        <v>Error</v>
      </c>
      <c r="U181" s="42">
        <f t="shared" ca="1" si="195"/>
        <v>0</v>
      </c>
      <c r="V181" s="41" t="e">
        <f t="shared" ca="1" si="196"/>
        <v>#N/A</v>
      </c>
      <c r="W181" s="42" t="e">
        <f t="shared" si="197"/>
        <v>#N/A</v>
      </c>
      <c r="X181" s="42">
        <f t="shared" ca="1" si="198"/>
        <v>2</v>
      </c>
      <c r="Y181" s="35" t="e">
        <f t="shared" si="199"/>
        <v>#N/A</v>
      </c>
      <c r="Z181" s="1" t="str">
        <f t="shared" si="200"/>
        <v/>
      </c>
      <c r="AA181" s="1" t="e">
        <f t="shared" si="201"/>
        <v>#N/A</v>
      </c>
      <c r="AB181" s="1" t="str">
        <f>IF(S176="A","Admin!B31","Admin!C31")</f>
        <v>Admin!B31</v>
      </c>
      <c r="AC181" s="79">
        <f t="shared" si="204"/>
        <v>-6</v>
      </c>
      <c r="AD181" s="2" t="str">
        <f t="shared" si="202"/>
        <v>S175</v>
      </c>
      <c r="AE181" s="2" t="str">
        <f t="shared" si="203"/>
        <v>AA$174:AA$181</v>
      </c>
    </row>
    <row r="182" spans="2:31" ht="12" customHeight="1" x14ac:dyDescent="0.2">
      <c r="B182" s="50"/>
      <c r="C182" s="48"/>
      <c r="D182" s="48"/>
      <c r="E182" s="50"/>
      <c r="F182" s="49" t="s">
        <v>98</v>
      </c>
      <c r="G182" s="49"/>
      <c r="H182" s="49"/>
      <c r="I182" s="51"/>
      <c r="J182" s="51"/>
      <c r="K182" s="51"/>
      <c r="L182" s="51"/>
      <c r="M182" s="51"/>
      <c r="N182" s="51"/>
      <c r="O182" s="51"/>
      <c r="P182" s="51"/>
      <c r="Q182" s="2"/>
      <c r="R182" s="2"/>
      <c r="S182" s="42"/>
      <c r="T182" s="42"/>
      <c r="U182" s="41"/>
      <c r="V182" s="41"/>
      <c r="W182" s="42"/>
      <c r="X182" s="42"/>
      <c r="Y182" s="41"/>
    </row>
    <row r="183" spans="2:31" ht="12" customHeight="1" x14ac:dyDescent="0.2">
      <c r="B183" s="50"/>
      <c r="C183" s="48"/>
      <c r="D183" s="48"/>
      <c r="E183" s="50"/>
      <c r="F183" s="49"/>
      <c r="G183" s="49"/>
      <c r="H183" s="49"/>
      <c r="I183" s="51"/>
      <c r="J183" s="51"/>
      <c r="K183" s="51"/>
      <c r="L183" s="51"/>
      <c r="M183" s="51"/>
      <c r="N183" s="51"/>
      <c r="O183" s="51"/>
      <c r="P183" s="51"/>
      <c r="Q183" s="2"/>
      <c r="R183" s="2"/>
      <c r="S183" s="42"/>
      <c r="T183" s="42"/>
      <c r="U183" s="41"/>
      <c r="V183" s="41"/>
      <c r="W183" s="42"/>
      <c r="X183" s="42"/>
      <c r="Y183" s="41"/>
    </row>
    <row r="184" spans="2:31" s="2" customFormat="1" x14ac:dyDescent="0.2">
      <c r="B184" s="32" t="str">
        <f ca="1">S186 &amp; " " &amp; S188 &amp; " string  (" &amp; S$3 &amp;")"</f>
        <v>1500m B string  (Women)</v>
      </c>
      <c r="H184" s="47"/>
      <c r="I184" s="29"/>
    </row>
    <row r="185" spans="2:31" x14ac:dyDescent="0.2">
      <c r="B185" s="315" t="s">
        <v>26</v>
      </c>
      <c r="C185" s="70" t="s">
        <v>23</v>
      </c>
      <c r="D185" s="70" t="s">
        <v>70</v>
      </c>
      <c r="E185" s="316" t="s">
        <v>24</v>
      </c>
      <c r="F185" s="317" t="s">
        <v>27</v>
      </c>
      <c r="G185" s="48"/>
      <c r="H185" s="48"/>
      <c r="I185" s="70" t="str">
        <f t="shared" ref="I185:P185" si="205">I$3</f>
        <v>Bromsgrove &amp; Redditch AC</v>
      </c>
      <c r="J185" s="70" t="str">
        <f t="shared" si="205"/>
        <v>Burton AC</v>
      </c>
      <c r="K185" s="70" t="str">
        <f t="shared" si="205"/>
        <v>Kidderminster &amp; Stourport AC</v>
      </c>
      <c r="L185" s="70" t="str">
        <f t="shared" si="205"/>
        <v>Newport Harriers</v>
      </c>
      <c r="M185" s="70" t="str">
        <f t="shared" si="205"/>
        <v>Royal Sutton Coldfield</v>
      </c>
      <c r="N185" s="70" t="str">
        <f t="shared" si="205"/>
        <v>Solihull &amp; Small Heath AC</v>
      </c>
      <c r="O185" s="70" t="str">
        <f t="shared" si="205"/>
        <v>Stratford on Avon AC</v>
      </c>
      <c r="P185" s="383" t="str">
        <f t="shared" si="205"/>
        <v>Team8</v>
      </c>
      <c r="S185" s="40">
        <v>10</v>
      </c>
      <c r="T185" s="41"/>
      <c r="U185" s="42" t="s">
        <v>81</v>
      </c>
      <c r="V185" s="41"/>
      <c r="W185" s="42"/>
      <c r="X185" s="42" t="s">
        <v>82</v>
      </c>
      <c r="Y185" s="41" t="s">
        <v>83</v>
      </c>
      <c r="Z185" s="1" t="s">
        <v>84</v>
      </c>
    </row>
    <row r="186" spans="2:31" x14ac:dyDescent="0.2">
      <c r="B186" s="222">
        <v>1</v>
      </c>
      <c r="C186" s="223" t="str">
        <f t="shared" ref="C186:C193" ca="1" si="206">IF(ISNA(V186),"",V186)</f>
        <v>Katherine Scott</v>
      </c>
      <c r="D186" s="223" t="str">
        <f t="shared" ref="D186:D193" si="207">IF(ISNA(Y186),"",Y186)</f>
        <v>Solihull &amp; Small Heath AC</v>
      </c>
      <c r="E186" s="224">
        <v>6</v>
      </c>
      <c r="F186" s="225" t="s">
        <v>2070</v>
      </c>
      <c r="G186" s="49"/>
      <c r="H186" s="49"/>
      <c r="I186" s="55" t="str">
        <f t="shared" ref="I186:P193" si="208">IF($Z186=I$3,$T186,"")</f>
        <v/>
      </c>
      <c r="J186" s="56" t="str">
        <f t="shared" si="208"/>
        <v/>
      </c>
      <c r="K186" s="56" t="str">
        <f t="shared" si="208"/>
        <v/>
      </c>
      <c r="L186" s="56" t="str">
        <f t="shared" si="208"/>
        <v/>
      </c>
      <c r="M186" s="56" t="str">
        <f t="shared" si="208"/>
        <v/>
      </c>
      <c r="N186" s="56">
        <f t="shared" ca="1" si="208"/>
        <v>8</v>
      </c>
      <c r="O186" s="57" t="str">
        <f t="shared" si="208"/>
        <v/>
      </c>
      <c r="P186" s="144" t="str">
        <f t="shared" si="208"/>
        <v/>
      </c>
      <c r="Q186" s="2"/>
      <c r="R186" s="2"/>
      <c r="S186" s="42" t="str">
        <f ca="1">VLOOKUP(S185,INDIRECT($S$5),2,FALSE)</f>
        <v>1500m</v>
      </c>
      <c r="T186" s="42">
        <f t="shared" ref="T186:T193" ca="1" si="209">IF(X186&gt;1,"Error",U186)</f>
        <v>8</v>
      </c>
      <c r="U186" s="42">
        <f t="shared" ref="U186:U193" ca="1" si="210">IF(AND(E186&lt;&gt;"",LEFT(F186,1)="d"),0,INDIRECT(AB186))</f>
        <v>8</v>
      </c>
      <c r="V186" s="41" t="str">
        <f t="shared" ref="V186:V193" ca="1" si="211">HLOOKUP(E186,INDIRECT($S$4),INDIRECT(AD186),FALSE)</f>
        <v>Katherine Scott</v>
      </c>
      <c r="W186" s="42" t="str">
        <f t="shared" ref="W186:W193" si="212">CONCATENATE("=",AA186)</f>
        <v>=6</v>
      </c>
      <c r="X186" s="42">
        <f t="shared" ref="X186:X193" ca="1" si="213">COUNTIF(INDIRECT(AE186),W186)</f>
        <v>1</v>
      </c>
      <c r="Y186" s="35" t="str">
        <f t="shared" ref="Y186:Y193" si="214">VLOOKUP(E186,TeamID,2,FALSE)</f>
        <v>Solihull &amp; Small Heath AC</v>
      </c>
      <c r="Z186" s="1" t="str">
        <f t="shared" ref="Z186:Z193" si="215">IF(ISNA(Y186),"",Y186)</f>
        <v>Solihull &amp; Small Heath AC</v>
      </c>
      <c r="AA186" s="1">
        <f t="shared" ref="AA186:AA193" si="216">HLOOKUP(E186,$I$24:$X$25, 2, FALSE)</f>
        <v>6</v>
      </c>
      <c r="AB186" s="1" t="str">
        <f>IF(S188="A","Admin!B24","Admin!C24")</f>
        <v>Admin!C24</v>
      </c>
      <c r="AC186" s="79">
        <v>1</v>
      </c>
      <c r="AD186" s="2" t="str">
        <f t="shared" ref="AD186:AD193" si="217">"S" &amp; ROW(AB186)+AC186</f>
        <v>S187</v>
      </c>
      <c r="AE186" s="2" t="str">
        <f t="shared" ref="AE186:AE193" si="218">"AA$"&amp;ROW(AD186)+AC186-1&amp;":AA$"&amp;ROW(AD186)+AC186+6</f>
        <v>AA$186:AA$193</v>
      </c>
    </row>
    <row r="187" spans="2:31" x14ac:dyDescent="0.2">
      <c r="B187" s="34">
        <v>2</v>
      </c>
      <c r="C187" s="67" t="str">
        <f t="shared" ca="1" si="206"/>
        <v>Andrea Deathridge</v>
      </c>
      <c r="D187" s="67" t="str">
        <f t="shared" si="207"/>
        <v>Royal Sutton Coldfield</v>
      </c>
      <c r="E187" s="36">
        <v>55</v>
      </c>
      <c r="F187" s="53" t="s">
        <v>2071</v>
      </c>
      <c r="G187" s="49"/>
      <c r="H187" s="49"/>
      <c r="I187" s="58" t="str">
        <f t="shared" si="208"/>
        <v/>
      </c>
      <c r="J187" s="59" t="str">
        <f t="shared" si="208"/>
        <v/>
      </c>
      <c r="K187" s="59" t="str">
        <f t="shared" si="208"/>
        <v/>
      </c>
      <c r="L187" s="59" t="str">
        <f t="shared" si="208"/>
        <v/>
      </c>
      <c r="M187" s="59">
        <f t="shared" ca="1" si="208"/>
        <v>6</v>
      </c>
      <c r="N187" s="59" t="str">
        <f t="shared" si="208"/>
        <v/>
      </c>
      <c r="O187" s="60" t="str">
        <f t="shared" si="208"/>
        <v/>
      </c>
      <c r="P187" s="149" t="str">
        <f t="shared" si="208"/>
        <v/>
      </c>
      <c r="Q187" s="2"/>
      <c r="R187" s="2"/>
      <c r="S187" s="42">
        <f>S185-$S$7</f>
        <v>9</v>
      </c>
      <c r="T187" s="42">
        <f t="shared" ca="1" si="209"/>
        <v>6</v>
      </c>
      <c r="U187" s="42">
        <f t="shared" ca="1" si="210"/>
        <v>6</v>
      </c>
      <c r="V187" s="41" t="str">
        <f t="shared" ca="1" si="211"/>
        <v>Andrea Deathridge</v>
      </c>
      <c r="W187" s="42" t="str">
        <f t="shared" si="212"/>
        <v>=5</v>
      </c>
      <c r="X187" s="42">
        <f t="shared" ca="1" si="213"/>
        <v>1</v>
      </c>
      <c r="Y187" s="35" t="str">
        <f t="shared" si="214"/>
        <v>Royal Sutton Coldfield</v>
      </c>
      <c r="Z187" s="1" t="str">
        <f t="shared" si="215"/>
        <v>Royal Sutton Coldfield</v>
      </c>
      <c r="AA187" s="1">
        <f t="shared" si="216"/>
        <v>5</v>
      </c>
      <c r="AB187" s="1" t="str">
        <f>IF(S188="A","Admin!B25","Admin!C25")</f>
        <v>Admin!C25</v>
      </c>
      <c r="AC187" s="79">
        <f t="shared" ref="AC187:AC193" si="219">AC186-1</f>
        <v>0</v>
      </c>
      <c r="AD187" s="2" t="str">
        <f t="shared" si="217"/>
        <v>S187</v>
      </c>
      <c r="AE187" s="2" t="str">
        <f t="shared" si="218"/>
        <v>AA$186:AA$193</v>
      </c>
    </row>
    <row r="188" spans="2:31" x14ac:dyDescent="0.2">
      <c r="B188" s="34">
        <v>3</v>
      </c>
      <c r="C188" s="67" t="str">
        <f t="shared" ca="1" si="206"/>
        <v>Emily Adams</v>
      </c>
      <c r="D188" s="67" t="str">
        <f t="shared" si="207"/>
        <v>Stratford on Avon AC</v>
      </c>
      <c r="E188" s="36">
        <v>77</v>
      </c>
      <c r="F188" s="53" t="s">
        <v>2072</v>
      </c>
      <c r="G188" s="49"/>
      <c r="H188" s="49"/>
      <c r="I188" s="58" t="str">
        <f t="shared" si="208"/>
        <v/>
      </c>
      <c r="J188" s="59" t="str">
        <f t="shared" si="208"/>
        <v/>
      </c>
      <c r="K188" s="59" t="str">
        <f t="shared" si="208"/>
        <v/>
      </c>
      <c r="L188" s="59" t="str">
        <f t="shared" si="208"/>
        <v/>
      </c>
      <c r="M188" s="59" t="str">
        <f t="shared" si="208"/>
        <v/>
      </c>
      <c r="N188" s="59" t="str">
        <f t="shared" si="208"/>
        <v/>
      </c>
      <c r="O188" s="60">
        <f t="shared" ca="1" si="208"/>
        <v>5</v>
      </c>
      <c r="P188" s="149" t="str">
        <f t="shared" si="208"/>
        <v/>
      </c>
      <c r="Q188" s="2"/>
      <c r="R188" s="2"/>
      <c r="S188" s="81" t="s">
        <v>45</v>
      </c>
      <c r="T188" s="42">
        <f t="shared" ca="1" si="209"/>
        <v>5</v>
      </c>
      <c r="U188" s="42">
        <f t="shared" ca="1" si="210"/>
        <v>5</v>
      </c>
      <c r="V188" s="41" t="str">
        <f t="shared" ca="1" si="211"/>
        <v>Emily Adams</v>
      </c>
      <c r="W188" s="42" t="str">
        <f t="shared" si="212"/>
        <v>=7</v>
      </c>
      <c r="X188" s="42">
        <f t="shared" ca="1" si="213"/>
        <v>1</v>
      </c>
      <c r="Y188" s="35" t="str">
        <f t="shared" si="214"/>
        <v>Stratford on Avon AC</v>
      </c>
      <c r="Z188" s="1" t="str">
        <f t="shared" si="215"/>
        <v>Stratford on Avon AC</v>
      </c>
      <c r="AA188" s="1">
        <f t="shared" si="216"/>
        <v>7</v>
      </c>
      <c r="AB188" s="1" t="str">
        <f>IF(S188="A","Admin!B26","Admin!C26")</f>
        <v>Admin!C26</v>
      </c>
      <c r="AC188" s="79">
        <f t="shared" si="219"/>
        <v>-1</v>
      </c>
      <c r="AD188" s="2" t="str">
        <f t="shared" si="217"/>
        <v>S187</v>
      </c>
      <c r="AE188" s="2" t="str">
        <f t="shared" si="218"/>
        <v>AA$186:AA$193</v>
      </c>
    </row>
    <row r="189" spans="2:31" x14ac:dyDescent="0.2">
      <c r="B189" s="34">
        <v>4</v>
      </c>
      <c r="C189" s="67" t="str">
        <f t="shared" ca="1" si="206"/>
        <v>Selina Topham</v>
      </c>
      <c r="D189" s="67" t="str">
        <f t="shared" si="207"/>
        <v>Kidderminster &amp; Stourport AC</v>
      </c>
      <c r="E189" s="36">
        <v>33</v>
      </c>
      <c r="F189" s="53" t="s">
        <v>2073</v>
      </c>
      <c r="G189" s="49"/>
      <c r="H189" s="49"/>
      <c r="I189" s="58" t="str">
        <f t="shared" si="208"/>
        <v/>
      </c>
      <c r="J189" s="59" t="str">
        <f t="shared" si="208"/>
        <v/>
      </c>
      <c r="K189" s="59">
        <f t="shared" ca="1" si="208"/>
        <v>4</v>
      </c>
      <c r="L189" s="59" t="str">
        <f t="shared" si="208"/>
        <v/>
      </c>
      <c r="M189" s="59" t="str">
        <f t="shared" si="208"/>
        <v/>
      </c>
      <c r="N189" s="59" t="str">
        <f t="shared" si="208"/>
        <v/>
      </c>
      <c r="O189" s="60" t="str">
        <f t="shared" si="208"/>
        <v/>
      </c>
      <c r="P189" s="149" t="str">
        <f t="shared" si="208"/>
        <v/>
      </c>
      <c r="Q189" s="2"/>
      <c r="R189" s="2"/>
      <c r="S189" s="80" t="s">
        <v>85</v>
      </c>
      <c r="T189" s="42">
        <f t="shared" ca="1" si="209"/>
        <v>4</v>
      </c>
      <c r="U189" s="42">
        <f t="shared" ca="1" si="210"/>
        <v>4</v>
      </c>
      <c r="V189" s="41" t="str">
        <f t="shared" ca="1" si="211"/>
        <v>Selina Topham</v>
      </c>
      <c r="W189" s="42" t="str">
        <f t="shared" si="212"/>
        <v>=3</v>
      </c>
      <c r="X189" s="42">
        <f t="shared" ca="1" si="213"/>
        <v>1</v>
      </c>
      <c r="Y189" s="35" t="str">
        <f t="shared" si="214"/>
        <v>Kidderminster &amp; Stourport AC</v>
      </c>
      <c r="Z189" s="1" t="str">
        <f t="shared" si="215"/>
        <v>Kidderminster &amp; Stourport AC</v>
      </c>
      <c r="AA189" s="1">
        <f t="shared" si="216"/>
        <v>3</v>
      </c>
      <c r="AB189" s="1" t="str">
        <f>IF(S188="A","Admin!B27","Admin!C27")</f>
        <v>Admin!C27</v>
      </c>
      <c r="AC189" s="79">
        <f t="shared" si="219"/>
        <v>-2</v>
      </c>
      <c r="AD189" s="2" t="str">
        <f t="shared" si="217"/>
        <v>S187</v>
      </c>
      <c r="AE189" s="2" t="str">
        <f t="shared" si="218"/>
        <v>AA$186:AA$193</v>
      </c>
    </row>
    <row r="190" spans="2:31" x14ac:dyDescent="0.2">
      <c r="B190" s="34">
        <v>5</v>
      </c>
      <c r="C190" s="67" t="str">
        <f t="shared" ca="1" si="206"/>
        <v>Caitlin Jones</v>
      </c>
      <c r="D190" s="67" t="str">
        <f t="shared" si="207"/>
        <v>Newport Harriers</v>
      </c>
      <c r="E190" s="36">
        <v>4</v>
      </c>
      <c r="F190" s="53" t="s">
        <v>1857</v>
      </c>
      <c r="G190" s="49"/>
      <c r="H190" s="49"/>
      <c r="I190" s="58" t="str">
        <f t="shared" si="208"/>
        <v/>
      </c>
      <c r="J190" s="59" t="str">
        <f t="shared" si="208"/>
        <v/>
      </c>
      <c r="K190" s="59" t="str">
        <f t="shared" si="208"/>
        <v/>
      </c>
      <c r="L190" s="59">
        <f t="shared" ca="1" si="208"/>
        <v>0</v>
      </c>
      <c r="M190" s="59" t="str">
        <f t="shared" si="208"/>
        <v/>
      </c>
      <c r="N190" s="59" t="str">
        <f t="shared" si="208"/>
        <v/>
      </c>
      <c r="O190" s="60" t="str">
        <f t="shared" si="208"/>
        <v/>
      </c>
      <c r="P190" s="149" t="str">
        <f t="shared" si="208"/>
        <v/>
      </c>
      <c r="Q190" s="2"/>
      <c r="R190" s="2"/>
      <c r="S190" s="42"/>
      <c r="T190" s="42">
        <f t="shared" ca="1" si="209"/>
        <v>0</v>
      </c>
      <c r="U190" s="42">
        <f t="shared" ca="1" si="210"/>
        <v>0</v>
      </c>
      <c r="V190" s="41" t="str">
        <f t="shared" ca="1" si="211"/>
        <v>Caitlin Jones</v>
      </c>
      <c r="W190" s="42" t="str">
        <f t="shared" si="212"/>
        <v>=4</v>
      </c>
      <c r="X190" s="42">
        <f t="shared" ca="1" si="213"/>
        <v>1</v>
      </c>
      <c r="Y190" s="35" t="str">
        <f t="shared" si="214"/>
        <v>Newport Harriers</v>
      </c>
      <c r="Z190" s="1" t="str">
        <f t="shared" si="215"/>
        <v>Newport Harriers</v>
      </c>
      <c r="AA190" s="1">
        <f t="shared" si="216"/>
        <v>4</v>
      </c>
      <c r="AB190" s="1" t="str">
        <f>IF(S188="A","Admin!B28","Admin!C28")</f>
        <v>Admin!C28</v>
      </c>
      <c r="AC190" s="79">
        <f t="shared" si="219"/>
        <v>-3</v>
      </c>
      <c r="AD190" s="2" t="str">
        <f t="shared" si="217"/>
        <v>S187</v>
      </c>
      <c r="AE190" s="2" t="str">
        <f t="shared" si="218"/>
        <v>AA$186:AA$193</v>
      </c>
    </row>
    <row r="191" spans="2:31" x14ac:dyDescent="0.2">
      <c r="B191" s="34">
        <v>6</v>
      </c>
      <c r="C191" s="67" t="str">
        <f t="shared" ca="1" si="206"/>
        <v/>
      </c>
      <c r="D191" s="67" t="str">
        <f t="shared" si="207"/>
        <v/>
      </c>
      <c r="E191" s="36"/>
      <c r="F191" s="53" t="s">
        <v>98</v>
      </c>
      <c r="G191" s="49"/>
      <c r="H191" s="49"/>
      <c r="I191" s="58" t="str">
        <f t="shared" si="208"/>
        <v/>
      </c>
      <c r="J191" s="59" t="str">
        <f t="shared" si="208"/>
        <v/>
      </c>
      <c r="K191" s="59" t="str">
        <f t="shared" si="208"/>
        <v/>
      </c>
      <c r="L191" s="59" t="str">
        <f t="shared" si="208"/>
        <v/>
      </c>
      <c r="M191" s="59" t="str">
        <f t="shared" si="208"/>
        <v/>
      </c>
      <c r="N191" s="59" t="str">
        <f t="shared" si="208"/>
        <v/>
      </c>
      <c r="O191" s="60" t="str">
        <f t="shared" si="208"/>
        <v/>
      </c>
      <c r="P191" s="149" t="str">
        <f t="shared" si="208"/>
        <v/>
      </c>
      <c r="Q191" s="2"/>
      <c r="R191" s="2"/>
      <c r="S191" s="42"/>
      <c r="T191" s="42" t="str">
        <f t="shared" ca="1" si="209"/>
        <v>Error</v>
      </c>
      <c r="U191" s="42">
        <f t="shared" ca="1" si="210"/>
        <v>2</v>
      </c>
      <c r="V191" s="41" t="e">
        <f t="shared" ca="1" si="211"/>
        <v>#N/A</v>
      </c>
      <c r="W191" s="42" t="e">
        <f t="shared" si="212"/>
        <v>#N/A</v>
      </c>
      <c r="X191" s="42">
        <f t="shared" ca="1" si="213"/>
        <v>3</v>
      </c>
      <c r="Y191" s="35" t="e">
        <f t="shared" si="214"/>
        <v>#N/A</v>
      </c>
      <c r="Z191" s="1" t="str">
        <f t="shared" si="215"/>
        <v/>
      </c>
      <c r="AA191" s="1" t="e">
        <f t="shared" si="216"/>
        <v>#N/A</v>
      </c>
      <c r="AB191" s="1" t="str">
        <f>IF(S188="A","Admin!B29","Admin!C29")</f>
        <v>Admin!C29</v>
      </c>
      <c r="AC191" s="79">
        <f t="shared" si="219"/>
        <v>-4</v>
      </c>
      <c r="AD191" s="2" t="str">
        <f t="shared" si="217"/>
        <v>S187</v>
      </c>
      <c r="AE191" s="2" t="str">
        <f t="shared" si="218"/>
        <v>AA$186:AA$193</v>
      </c>
    </row>
    <row r="192" spans="2:31" x14ac:dyDescent="0.2">
      <c r="B192" s="37">
        <v>7</v>
      </c>
      <c r="C192" s="68" t="str">
        <f t="shared" ca="1" si="206"/>
        <v/>
      </c>
      <c r="D192" s="68" t="str">
        <f t="shared" si="207"/>
        <v/>
      </c>
      <c r="E192" s="38"/>
      <c r="F192" s="54" t="s">
        <v>98</v>
      </c>
      <c r="G192" s="49"/>
      <c r="H192" s="49"/>
      <c r="I192" s="61" t="str">
        <f t="shared" si="208"/>
        <v/>
      </c>
      <c r="J192" s="62" t="str">
        <f t="shared" si="208"/>
        <v/>
      </c>
      <c r="K192" s="62" t="str">
        <f t="shared" si="208"/>
        <v/>
      </c>
      <c r="L192" s="62" t="str">
        <f t="shared" si="208"/>
        <v/>
      </c>
      <c r="M192" s="62" t="str">
        <f t="shared" si="208"/>
        <v/>
      </c>
      <c r="N192" s="62" t="str">
        <f t="shared" si="208"/>
        <v/>
      </c>
      <c r="O192" s="63" t="str">
        <f t="shared" si="208"/>
        <v/>
      </c>
      <c r="P192" s="149" t="str">
        <f t="shared" si="208"/>
        <v/>
      </c>
      <c r="Q192" s="2"/>
      <c r="R192" s="2"/>
      <c r="S192" s="42"/>
      <c r="T192" s="42" t="str">
        <f t="shared" ca="1" si="209"/>
        <v>Error</v>
      </c>
      <c r="U192" s="42">
        <f t="shared" ca="1" si="210"/>
        <v>1</v>
      </c>
      <c r="V192" s="41" t="e">
        <f t="shared" ca="1" si="211"/>
        <v>#N/A</v>
      </c>
      <c r="W192" s="42" t="e">
        <f t="shared" si="212"/>
        <v>#N/A</v>
      </c>
      <c r="X192" s="42">
        <f t="shared" ca="1" si="213"/>
        <v>3</v>
      </c>
      <c r="Y192" s="35" t="e">
        <f t="shared" si="214"/>
        <v>#N/A</v>
      </c>
      <c r="Z192" s="1" t="str">
        <f t="shared" si="215"/>
        <v/>
      </c>
      <c r="AA192" s="1" t="e">
        <f t="shared" si="216"/>
        <v>#N/A</v>
      </c>
      <c r="AB192" s="1" t="str">
        <f>IF(S188="A","Admin!B30","Admin!C30")</f>
        <v>Admin!C30</v>
      </c>
      <c r="AC192" s="79">
        <f t="shared" si="219"/>
        <v>-5</v>
      </c>
      <c r="AD192" s="2" t="str">
        <f t="shared" si="217"/>
        <v>S187</v>
      </c>
      <c r="AE192" s="2" t="str">
        <f t="shared" si="218"/>
        <v>AA$186:AA$193</v>
      </c>
    </row>
    <row r="193" spans="2:31" hidden="1" x14ac:dyDescent="0.2">
      <c r="B193" s="378">
        <v>8</v>
      </c>
      <c r="C193" s="379" t="str">
        <f t="shared" ca="1" si="206"/>
        <v/>
      </c>
      <c r="D193" s="379" t="str">
        <f t="shared" si="207"/>
        <v/>
      </c>
      <c r="E193" s="380"/>
      <c r="F193" s="381" t="s">
        <v>98</v>
      </c>
      <c r="G193" s="49"/>
      <c r="H193" s="49"/>
      <c r="I193" s="374" t="str">
        <f t="shared" si="208"/>
        <v/>
      </c>
      <c r="J193" s="382" t="str">
        <f t="shared" si="208"/>
        <v/>
      </c>
      <c r="K193" s="382" t="str">
        <f t="shared" si="208"/>
        <v/>
      </c>
      <c r="L193" s="382" t="str">
        <f t="shared" si="208"/>
        <v/>
      </c>
      <c r="M193" s="382" t="str">
        <f t="shared" si="208"/>
        <v/>
      </c>
      <c r="N193" s="382" t="str">
        <f t="shared" si="208"/>
        <v/>
      </c>
      <c r="O193" s="382" t="str">
        <f t="shared" si="208"/>
        <v/>
      </c>
      <c r="P193" s="63" t="str">
        <f t="shared" si="208"/>
        <v/>
      </c>
      <c r="Q193" s="2"/>
      <c r="R193" s="2"/>
      <c r="S193" s="42"/>
      <c r="T193" s="42" t="str">
        <f t="shared" ca="1" si="209"/>
        <v>Error</v>
      </c>
      <c r="U193" s="42">
        <f t="shared" ca="1" si="210"/>
        <v>0</v>
      </c>
      <c r="V193" s="41" t="e">
        <f t="shared" ca="1" si="211"/>
        <v>#N/A</v>
      </c>
      <c r="W193" s="42" t="e">
        <f t="shared" si="212"/>
        <v>#N/A</v>
      </c>
      <c r="X193" s="42">
        <f t="shared" ca="1" si="213"/>
        <v>3</v>
      </c>
      <c r="Y193" s="35" t="e">
        <f t="shared" si="214"/>
        <v>#N/A</v>
      </c>
      <c r="Z193" s="1" t="str">
        <f t="shared" si="215"/>
        <v/>
      </c>
      <c r="AA193" s="1" t="e">
        <f t="shared" si="216"/>
        <v>#N/A</v>
      </c>
      <c r="AB193" s="1" t="str">
        <f>IF(S188="A","Admin!B31","Admin!C31")</f>
        <v>Admin!C31</v>
      </c>
      <c r="AC193" s="79">
        <f t="shared" si="219"/>
        <v>-6</v>
      </c>
      <c r="AD193" s="2" t="str">
        <f t="shared" si="217"/>
        <v>S187</v>
      </c>
      <c r="AE193" s="2" t="str">
        <f t="shared" si="218"/>
        <v>AA$186:AA$193</v>
      </c>
    </row>
    <row r="196" spans="2:31" s="2" customFormat="1" x14ac:dyDescent="0.2">
      <c r="B196" s="32" t="str">
        <f ca="1">S198 &amp; " " &amp; S200 &amp; " string  (" &amp; S$3 &amp;")"</f>
        <v>3000m A string  (Women)</v>
      </c>
      <c r="H196" s="47"/>
      <c r="I196" s="29"/>
    </row>
    <row r="197" spans="2:31" x14ac:dyDescent="0.2">
      <c r="B197" s="315" t="s">
        <v>26</v>
      </c>
      <c r="C197" s="70" t="s">
        <v>23</v>
      </c>
      <c r="D197" s="70" t="s">
        <v>70</v>
      </c>
      <c r="E197" s="316" t="s">
        <v>24</v>
      </c>
      <c r="F197" s="317" t="s">
        <v>27</v>
      </c>
      <c r="G197" s="48"/>
      <c r="H197" s="48"/>
      <c r="I197" s="70" t="str">
        <f t="shared" ref="I197:P197" si="220">I$3</f>
        <v>Bromsgrove &amp; Redditch AC</v>
      </c>
      <c r="J197" s="70" t="str">
        <f t="shared" si="220"/>
        <v>Burton AC</v>
      </c>
      <c r="K197" s="70" t="str">
        <f t="shared" si="220"/>
        <v>Kidderminster &amp; Stourport AC</v>
      </c>
      <c r="L197" s="70" t="str">
        <f t="shared" si="220"/>
        <v>Newport Harriers</v>
      </c>
      <c r="M197" s="70" t="str">
        <f t="shared" si="220"/>
        <v>Royal Sutton Coldfield</v>
      </c>
      <c r="N197" s="70" t="str">
        <f t="shared" si="220"/>
        <v>Solihull &amp; Small Heath AC</v>
      </c>
      <c r="O197" s="70" t="str">
        <f t="shared" si="220"/>
        <v>Stratford on Avon AC</v>
      </c>
      <c r="P197" s="383" t="str">
        <f t="shared" si="220"/>
        <v>Team8</v>
      </c>
      <c r="S197" s="40">
        <v>11</v>
      </c>
      <c r="T197" s="41"/>
      <c r="U197" s="42" t="s">
        <v>81</v>
      </c>
      <c r="V197" s="41"/>
      <c r="W197" s="42"/>
      <c r="X197" s="42" t="s">
        <v>82</v>
      </c>
      <c r="Y197" s="41" t="s">
        <v>83</v>
      </c>
      <c r="Z197" s="1" t="s">
        <v>84</v>
      </c>
    </row>
    <row r="198" spans="2:31" x14ac:dyDescent="0.2">
      <c r="B198" s="222">
        <v>1</v>
      </c>
      <c r="C198" s="223" t="str">
        <f t="shared" ref="C198:C205" ca="1" si="221">IF(ISNA(V198),"",V198)</f>
        <v>Katie Ingle</v>
      </c>
      <c r="D198" s="223" t="str">
        <f t="shared" ref="D198:D205" si="222">IF(ISNA(Y198),"",Y198)</f>
        <v>Royal Sutton Coldfield</v>
      </c>
      <c r="E198" s="224">
        <v>5</v>
      </c>
      <c r="F198" s="225" t="s">
        <v>1990</v>
      </c>
      <c r="G198" s="49"/>
      <c r="H198" s="49"/>
      <c r="I198" s="55" t="str">
        <f t="shared" ref="I198:P205" si="223">IF($Z198=I$3,$T198,"")</f>
        <v/>
      </c>
      <c r="J198" s="56" t="str">
        <f t="shared" si="223"/>
        <v/>
      </c>
      <c r="K198" s="56" t="str">
        <f t="shared" si="223"/>
        <v/>
      </c>
      <c r="L198" s="56" t="str">
        <f t="shared" si="223"/>
        <v/>
      </c>
      <c r="M198" s="56">
        <f t="shared" ca="1" si="223"/>
        <v>10</v>
      </c>
      <c r="N198" s="56" t="str">
        <f t="shared" si="223"/>
        <v/>
      </c>
      <c r="O198" s="57" t="str">
        <f t="shared" si="223"/>
        <v/>
      </c>
      <c r="P198" s="144" t="str">
        <f t="shared" si="223"/>
        <v/>
      </c>
      <c r="Q198" s="2"/>
      <c r="R198" s="2"/>
      <c r="S198" s="42" t="str">
        <f ca="1">VLOOKUP(S197,INDIRECT($S$5),2,FALSE)</f>
        <v>3000m</v>
      </c>
      <c r="T198" s="42">
        <f t="shared" ref="T198:T205" ca="1" si="224">IF(X198&gt;1,"Error",U198)</f>
        <v>10</v>
      </c>
      <c r="U198" s="42">
        <f t="shared" ref="U198:U205" ca="1" si="225">IF(AND(E198&lt;&gt;"",LEFT(F198,1)="d"),0,INDIRECT(AB198))</f>
        <v>10</v>
      </c>
      <c r="V198" s="41" t="str">
        <f t="shared" ref="V198:V205" ca="1" si="226">HLOOKUP(E198,INDIRECT($S$4),INDIRECT(AD198),FALSE)</f>
        <v>Katie Ingle</v>
      </c>
      <c r="W198" s="42" t="str">
        <f t="shared" ref="W198:W205" si="227">CONCATENATE("=",AA198)</f>
        <v>=5</v>
      </c>
      <c r="X198" s="42">
        <f t="shared" ref="X198:X205" ca="1" si="228">COUNTIF(INDIRECT(AE198),W198)</f>
        <v>1</v>
      </c>
      <c r="Y198" s="35" t="str">
        <f t="shared" ref="Y198:Y205" si="229">VLOOKUP(E198,TeamID,2,FALSE)</f>
        <v>Royal Sutton Coldfield</v>
      </c>
      <c r="Z198" s="1" t="str">
        <f t="shared" ref="Z198:Z205" si="230">IF(ISNA(Y198),"",Y198)</f>
        <v>Royal Sutton Coldfield</v>
      </c>
      <c r="AA198" s="1">
        <f t="shared" ref="AA198:AA205" si="231">HLOOKUP(E198,$I$24:$X$25, 2, FALSE)</f>
        <v>5</v>
      </c>
      <c r="AB198" s="1" t="str">
        <f>IF(S200="A","Admin!B24","Admin!C24")</f>
        <v>Admin!B24</v>
      </c>
      <c r="AC198" s="79">
        <v>1</v>
      </c>
      <c r="AD198" s="2" t="str">
        <f t="shared" ref="AD198:AD205" si="232">"S" &amp; ROW(AB198)+AC198</f>
        <v>S199</v>
      </c>
      <c r="AE198" s="2" t="str">
        <f t="shared" ref="AE198:AE205" si="233">"AA$"&amp;ROW(AD198)+AC198-1&amp;":AA$"&amp;ROW(AD198)+AC198+6</f>
        <v>AA$198:AA$205</v>
      </c>
    </row>
    <row r="199" spans="2:31" x14ac:dyDescent="0.2">
      <c r="B199" s="34">
        <v>2</v>
      </c>
      <c r="C199" s="67" t="str">
        <f t="shared" ca="1" si="221"/>
        <v>Georgie Campbell</v>
      </c>
      <c r="D199" s="67" t="str">
        <f t="shared" si="222"/>
        <v>Stratford on Avon AC</v>
      </c>
      <c r="E199" s="36">
        <v>7</v>
      </c>
      <c r="F199" s="53" t="s">
        <v>1991</v>
      </c>
      <c r="G199" s="49"/>
      <c r="H199" s="49"/>
      <c r="I199" s="58" t="str">
        <f t="shared" si="223"/>
        <v/>
      </c>
      <c r="J199" s="59" t="str">
        <f t="shared" si="223"/>
        <v/>
      </c>
      <c r="K199" s="59" t="str">
        <f t="shared" si="223"/>
        <v/>
      </c>
      <c r="L199" s="59" t="str">
        <f t="shared" si="223"/>
        <v/>
      </c>
      <c r="M199" s="59" t="str">
        <f t="shared" si="223"/>
        <v/>
      </c>
      <c r="N199" s="59" t="str">
        <f t="shared" si="223"/>
        <v/>
      </c>
      <c r="O199" s="60">
        <f t="shared" ca="1" si="223"/>
        <v>8</v>
      </c>
      <c r="P199" s="149" t="str">
        <f t="shared" si="223"/>
        <v/>
      </c>
      <c r="Q199" s="2"/>
      <c r="R199" s="2"/>
      <c r="S199" s="42">
        <f>S197-$S$7</f>
        <v>10</v>
      </c>
      <c r="T199" s="42">
        <f t="shared" ca="1" si="224"/>
        <v>8</v>
      </c>
      <c r="U199" s="42">
        <f t="shared" ca="1" si="225"/>
        <v>8</v>
      </c>
      <c r="V199" s="41" t="str">
        <f t="shared" ca="1" si="226"/>
        <v>Georgie Campbell</v>
      </c>
      <c r="W199" s="42" t="str">
        <f t="shared" si="227"/>
        <v>=7</v>
      </c>
      <c r="X199" s="42">
        <f t="shared" ca="1" si="228"/>
        <v>1</v>
      </c>
      <c r="Y199" s="35" t="str">
        <f t="shared" si="229"/>
        <v>Stratford on Avon AC</v>
      </c>
      <c r="Z199" s="1" t="str">
        <f t="shared" si="230"/>
        <v>Stratford on Avon AC</v>
      </c>
      <c r="AA199" s="1">
        <f t="shared" si="231"/>
        <v>7</v>
      </c>
      <c r="AB199" s="1" t="str">
        <f>IF(S200="A","Admin!B25","Admin!C25")</f>
        <v>Admin!B25</v>
      </c>
      <c r="AC199" s="79">
        <f t="shared" ref="AC199:AC205" si="234">AC198-1</f>
        <v>0</v>
      </c>
      <c r="AD199" s="2" t="str">
        <f t="shared" si="232"/>
        <v>S199</v>
      </c>
      <c r="AE199" s="2" t="str">
        <f t="shared" si="233"/>
        <v>AA$198:AA$205</v>
      </c>
    </row>
    <row r="200" spans="2:31" x14ac:dyDescent="0.2">
      <c r="B200" s="34">
        <v>3</v>
      </c>
      <c r="C200" s="67" t="str">
        <f t="shared" ca="1" si="221"/>
        <v>Paula Gowing</v>
      </c>
      <c r="D200" s="67" t="str">
        <f t="shared" si="222"/>
        <v>Solihull &amp; Small Heath AC</v>
      </c>
      <c r="E200" s="36">
        <v>6</v>
      </c>
      <c r="F200" s="53" t="s">
        <v>1992</v>
      </c>
      <c r="G200" s="49"/>
      <c r="H200" s="49"/>
      <c r="I200" s="58" t="str">
        <f t="shared" si="223"/>
        <v/>
      </c>
      <c r="J200" s="59" t="str">
        <f t="shared" si="223"/>
        <v/>
      </c>
      <c r="K200" s="59" t="str">
        <f t="shared" si="223"/>
        <v/>
      </c>
      <c r="L200" s="59" t="str">
        <f t="shared" si="223"/>
        <v/>
      </c>
      <c r="M200" s="59" t="str">
        <f t="shared" si="223"/>
        <v/>
      </c>
      <c r="N200" s="59">
        <f t="shared" ca="1" si="223"/>
        <v>7</v>
      </c>
      <c r="O200" s="60" t="str">
        <f t="shared" si="223"/>
        <v/>
      </c>
      <c r="P200" s="149" t="str">
        <f t="shared" si="223"/>
        <v/>
      </c>
      <c r="Q200" s="2"/>
      <c r="R200" s="2"/>
      <c r="S200" s="81" t="s">
        <v>44</v>
      </c>
      <c r="T200" s="42">
        <f t="shared" ca="1" si="224"/>
        <v>7</v>
      </c>
      <c r="U200" s="42">
        <f t="shared" ca="1" si="225"/>
        <v>7</v>
      </c>
      <c r="V200" s="41" t="str">
        <f t="shared" ca="1" si="226"/>
        <v>Paula Gowing</v>
      </c>
      <c r="W200" s="42" t="str">
        <f t="shared" si="227"/>
        <v>=6</v>
      </c>
      <c r="X200" s="42">
        <f t="shared" ca="1" si="228"/>
        <v>1</v>
      </c>
      <c r="Y200" s="35" t="str">
        <f t="shared" si="229"/>
        <v>Solihull &amp; Small Heath AC</v>
      </c>
      <c r="Z200" s="1" t="str">
        <f t="shared" si="230"/>
        <v>Solihull &amp; Small Heath AC</v>
      </c>
      <c r="AA200" s="1">
        <f t="shared" si="231"/>
        <v>6</v>
      </c>
      <c r="AB200" s="1" t="str">
        <f>IF(S200="A","Admin!B26","Admin!C26")</f>
        <v>Admin!B26</v>
      </c>
      <c r="AC200" s="79">
        <f t="shared" si="234"/>
        <v>-1</v>
      </c>
      <c r="AD200" s="2" t="str">
        <f t="shared" si="232"/>
        <v>S199</v>
      </c>
      <c r="AE200" s="2" t="str">
        <f t="shared" si="233"/>
        <v>AA$198:AA$205</v>
      </c>
    </row>
    <row r="201" spans="2:31" x14ac:dyDescent="0.2">
      <c r="B201" s="34">
        <v>4</v>
      </c>
      <c r="C201" s="67" t="str">
        <f t="shared" ca="1" si="221"/>
        <v>Chloe Powell</v>
      </c>
      <c r="D201" s="67" t="str">
        <f t="shared" si="222"/>
        <v>Newport Harriers</v>
      </c>
      <c r="E201" s="36">
        <v>4</v>
      </c>
      <c r="F201" s="53" t="s">
        <v>1993</v>
      </c>
      <c r="G201" s="49"/>
      <c r="H201" s="49"/>
      <c r="I201" s="58" t="str">
        <f t="shared" si="223"/>
        <v/>
      </c>
      <c r="J201" s="59" t="str">
        <f t="shared" si="223"/>
        <v/>
      </c>
      <c r="K201" s="59" t="str">
        <f t="shared" si="223"/>
        <v/>
      </c>
      <c r="L201" s="59">
        <f t="shared" ca="1" si="223"/>
        <v>6</v>
      </c>
      <c r="M201" s="59" t="str">
        <f t="shared" si="223"/>
        <v/>
      </c>
      <c r="N201" s="59" t="str">
        <f t="shared" si="223"/>
        <v/>
      </c>
      <c r="O201" s="60" t="str">
        <f t="shared" si="223"/>
        <v/>
      </c>
      <c r="P201" s="149" t="str">
        <f t="shared" si="223"/>
        <v/>
      </c>
      <c r="Q201" s="2"/>
      <c r="R201" s="2"/>
      <c r="S201" s="80" t="s">
        <v>85</v>
      </c>
      <c r="T201" s="42">
        <f t="shared" ca="1" si="224"/>
        <v>6</v>
      </c>
      <c r="U201" s="42">
        <f t="shared" ca="1" si="225"/>
        <v>6</v>
      </c>
      <c r="V201" s="41" t="str">
        <f t="shared" ca="1" si="226"/>
        <v>Chloe Powell</v>
      </c>
      <c r="W201" s="42" t="str">
        <f t="shared" si="227"/>
        <v>=4</v>
      </c>
      <c r="X201" s="42">
        <f t="shared" ca="1" si="228"/>
        <v>1</v>
      </c>
      <c r="Y201" s="35" t="str">
        <f t="shared" si="229"/>
        <v>Newport Harriers</v>
      </c>
      <c r="Z201" s="1" t="str">
        <f t="shared" si="230"/>
        <v>Newport Harriers</v>
      </c>
      <c r="AA201" s="1">
        <f t="shared" si="231"/>
        <v>4</v>
      </c>
      <c r="AB201" s="1" t="str">
        <f>IF(S200="A","Admin!B27","Admin!C27")</f>
        <v>Admin!B27</v>
      </c>
      <c r="AC201" s="79">
        <f t="shared" si="234"/>
        <v>-2</v>
      </c>
      <c r="AD201" s="2" t="str">
        <f t="shared" si="232"/>
        <v>S199</v>
      </c>
      <c r="AE201" s="2" t="str">
        <f t="shared" si="233"/>
        <v>AA$198:AA$205</v>
      </c>
    </row>
    <row r="202" spans="2:31" x14ac:dyDescent="0.2">
      <c r="B202" s="34">
        <v>5</v>
      </c>
      <c r="C202" s="67" t="str">
        <f t="shared" ca="1" si="221"/>
        <v>Selina Topham</v>
      </c>
      <c r="D202" s="67" t="str">
        <f t="shared" si="222"/>
        <v>Kidderminster &amp; Stourport AC</v>
      </c>
      <c r="E202" s="36">
        <v>3</v>
      </c>
      <c r="F202" s="53" t="s">
        <v>1995</v>
      </c>
      <c r="G202" s="49"/>
      <c r="H202" s="49"/>
      <c r="I202" s="58" t="str">
        <f t="shared" si="223"/>
        <v/>
      </c>
      <c r="J202" s="59" t="str">
        <f t="shared" si="223"/>
        <v/>
      </c>
      <c r="K202" s="59">
        <f t="shared" ca="1" si="223"/>
        <v>5</v>
      </c>
      <c r="L202" s="59" t="str">
        <f t="shared" si="223"/>
        <v/>
      </c>
      <c r="M202" s="59" t="str">
        <f t="shared" si="223"/>
        <v/>
      </c>
      <c r="N202" s="59" t="str">
        <f t="shared" si="223"/>
        <v/>
      </c>
      <c r="O202" s="60" t="str">
        <f t="shared" si="223"/>
        <v/>
      </c>
      <c r="P202" s="149" t="str">
        <f t="shared" si="223"/>
        <v/>
      </c>
      <c r="Q202" s="2"/>
      <c r="R202" s="2"/>
      <c r="S202" s="42"/>
      <c r="T202" s="42">
        <f t="shared" ca="1" si="224"/>
        <v>5</v>
      </c>
      <c r="U202" s="42">
        <f t="shared" ca="1" si="225"/>
        <v>5</v>
      </c>
      <c r="V202" s="41" t="str">
        <f t="shared" ca="1" si="226"/>
        <v>Selina Topham</v>
      </c>
      <c r="W202" s="42" t="str">
        <f t="shared" si="227"/>
        <v>=3</v>
      </c>
      <c r="X202" s="42">
        <f t="shared" ca="1" si="228"/>
        <v>1</v>
      </c>
      <c r="Y202" s="35" t="str">
        <f t="shared" si="229"/>
        <v>Kidderminster &amp; Stourport AC</v>
      </c>
      <c r="Z202" s="1" t="str">
        <f t="shared" si="230"/>
        <v>Kidderminster &amp; Stourport AC</v>
      </c>
      <c r="AA202" s="1">
        <f t="shared" si="231"/>
        <v>3</v>
      </c>
      <c r="AB202" s="1" t="str">
        <f>IF(S200="A","Admin!B28","Admin!C28")</f>
        <v>Admin!B28</v>
      </c>
      <c r="AC202" s="79">
        <f t="shared" si="234"/>
        <v>-3</v>
      </c>
      <c r="AD202" s="2" t="str">
        <f t="shared" si="232"/>
        <v>S199</v>
      </c>
      <c r="AE202" s="2" t="str">
        <f t="shared" si="233"/>
        <v>AA$198:AA$205</v>
      </c>
    </row>
    <row r="203" spans="2:31" x14ac:dyDescent="0.2">
      <c r="B203" s="34">
        <v>6</v>
      </c>
      <c r="C203" s="67" t="str">
        <f t="shared" ca="1" si="221"/>
        <v/>
      </c>
      <c r="D203" s="67" t="str">
        <f t="shared" si="222"/>
        <v/>
      </c>
      <c r="E203" s="36"/>
      <c r="F203" s="53" t="s">
        <v>98</v>
      </c>
      <c r="G203" s="49"/>
      <c r="H203" s="49"/>
      <c r="I203" s="58" t="str">
        <f t="shared" si="223"/>
        <v/>
      </c>
      <c r="J203" s="59" t="str">
        <f t="shared" si="223"/>
        <v/>
      </c>
      <c r="K203" s="59" t="str">
        <f t="shared" si="223"/>
        <v/>
      </c>
      <c r="L203" s="59" t="str">
        <f t="shared" si="223"/>
        <v/>
      </c>
      <c r="M203" s="59" t="str">
        <f t="shared" si="223"/>
        <v/>
      </c>
      <c r="N203" s="59" t="str">
        <f t="shared" si="223"/>
        <v/>
      </c>
      <c r="O203" s="60" t="str">
        <f t="shared" si="223"/>
        <v/>
      </c>
      <c r="P203" s="149" t="str">
        <f t="shared" si="223"/>
        <v/>
      </c>
      <c r="Q203" s="2"/>
      <c r="R203" s="2"/>
      <c r="S203" s="42"/>
      <c r="T203" s="42" t="str">
        <f t="shared" ca="1" si="224"/>
        <v>Error</v>
      </c>
      <c r="U203" s="42">
        <f t="shared" ca="1" si="225"/>
        <v>4</v>
      </c>
      <c r="V203" s="41" t="e">
        <f t="shared" ca="1" si="226"/>
        <v>#N/A</v>
      </c>
      <c r="W203" s="42" t="e">
        <f t="shared" si="227"/>
        <v>#N/A</v>
      </c>
      <c r="X203" s="42">
        <f t="shared" ca="1" si="228"/>
        <v>3</v>
      </c>
      <c r="Y203" s="35" t="e">
        <f t="shared" si="229"/>
        <v>#N/A</v>
      </c>
      <c r="Z203" s="1" t="str">
        <f t="shared" si="230"/>
        <v/>
      </c>
      <c r="AA203" s="1" t="e">
        <f t="shared" si="231"/>
        <v>#N/A</v>
      </c>
      <c r="AB203" s="1" t="str">
        <f>IF(S200="A","Admin!B29","Admin!C29")</f>
        <v>Admin!B29</v>
      </c>
      <c r="AC203" s="79">
        <f t="shared" si="234"/>
        <v>-4</v>
      </c>
      <c r="AD203" s="2" t="str">
        <f t="shared" si="232"/>
        <v>S199</v>
      </c>
      <c r="AE203" s="2" t="str">
        <f t="shared" si="233"/>
        <v>AA$198:AA$205</v>
      </c>
    </row>
    <row r="204" spans="2:31" x14ac:dyDescent="0.2">
      <c r="B204" s="37">
        <v>7</v>
      </c>
      <c r="C204" s="68" t="str">
        <f t="shared" ca="1" si="221"/>
        <v/>
      </c>
      <c r="D204" s="68" t="str">
        <f t="shared" si="222"/>
        <v/>
      </c>
      <c r="E204" s="38"/>
      <c r="F204" s="54" t="s">
        <v>98</v>
      </c>
      <c r="G204" s="49"/>
      <c r="H204" s="49"/>
      <c r="I204" s="61" t="str">
        <f t="shared" si="223"/>
        <v/>
      </c>
      <c r="J204" s="62" t="str">
        <f t="shared" si="223"/>
        <v/>
      </c>
      <c r="K204" s="62" t="str">
        <f t="shared" si="223"/>
        <v/>
      </c>
      <c r="L204" s="62" t="str">
        <f t="shared" si="223"/>
        <v/>
      </c>
      <c r="M204" s="62" t="str">
        <f t="shared" si="223"/>
        <v/>
      </c>
      <c r="N204" s="62" t="str">
        <f t="shared" si="223"/>
        <v/>
      </c>
      <c r="O204" s="63" t="str">
        <f t="shared" si="223"/>
        <v/>
      </c>
      <c r="P204" s="149" t="str">
        <f t="shared" si="223"/>
        <v/>
      </c>
      <c r="Q204" s="2"/>
      <c r="R204" s="2"/>
      <c r="S204" s="42"/>
      <c r="T204" s="42" t="str">
        <f t="shared" ca="1" si="224"/>
        <v>Error</v>
      </c>
      <c r="U204" s="42">
        <f t="shared" ca="1" si="225"/>
        <v>3</v>
      </c>
      <c r="V204" s="41" t="e">
        <f t="shared" ca="1" si="226"/>
        <v>#N/A</v>
      </c>
      <c r="W204" s="42" t="e">
        <f t="shared" si="227"/>
        <v>#N/A</v>
      </c>
      <c r="X204" s="42">
        <f t="shared" ca="1" si="228"/>
        <v>3</v>
      </c>
      <c r="Y204" s="35" t="e">
        <f t="shared" si="229"/>
        <v>#N/A</v>
      </c>
      <c r="Z204" s="1" t="str">
        <f t="shared" si="230"/>
        <v/>
      </c>
      <c r="AA204" s="1" t="e">
        <f t="shared" si="231"/>
        <v>#N/A</v>
      </c>
      <c r="AB204" s="1" t="str">
        <f>IF(S200="A","Admin!B30","Admin!C30")</f>
        <v>Admin!B30</v>
      </c>
      <c r="AC204" s="79">
        <f t="shared" si="234"/>
        <v>-5</v>
      </c>
      <c r="AD204" s="2" t="str">
        <f t="shared" si="232"/>
        <v>S199</v>
      </c>
      <c r="AE204" s="2" t="str">
        <f t="shared" si="233"/>
        <v>AA$198:AA$205</v>
      </c>
    </row>
    <row r="205" spans="2:31" hidden="1" x14ac:dyDescent="0.2">
      <c r="B205" s="378">
        <v>8</v>
      </c>
      <c r="C205" s="379" t="str">
        <f t="shared" ca="1" si="221"/>
        <v/>
      </c>
      <c r="D205" s="379" t="str">
        <f t="shared" si="222"/>
        <v/>
      </c>
      <c r="E205" s="380"/>
      <c r="F205" s="381" t="s">
        <v>98</v>
      </c>
      <c r="G205" s="49"/>
      <c r="H205" s="49"/>
      <c r="I205" s="374" t="str">
        <f t="shared" si="223"/>
        <v/>
      </c>
      <c r="J205" s="382" t="str">
        <f t="shared" si="223"/>
        <v/>
      </c>
      <c r="K205" s="382" t="str">
        <f t="shared" si="223"/>
        <v/>
      </c>
      <c r="L205" s="382" t="str">
        <f t="shared" si="223"/>
        <v/>
      </c>
      <c r="M205" s="382" t="str">
        <f t="shared" si="223"/>
        <v/>
      </c>
      <c r="N205" s="382" t="str">
        <f t="shared" si="223"/>
        <v/>
      </c>
      <c r="O205" s="382" t="str">
        <f t="shared" si="223"/>
        <v/>
      </c>
      <c r="P205" s="63" t="str">
        <f t="shared" si="223"/>
        <v/>
      </c>
      <c r="Q205" s="2"/>
      <c r="R205" s="2"/>
      <c r="S205" s="42"/>
      <c r="T205" s="42" t="str">
        <f t="shared" ca="1" si="224"/>
        <v>Error</v>
      </c>
      <c r="U205" s="42">
        <f t="shared" ca="1" si="225"/>
        <v>0</v>
      </c>
      <c r="V205" s="41" t="e">
        <f t="shared" ca="1" si="226"/>
        <v>#N/A</v>
      </c>
      <c r="W205" s="42" t="e">
        <f t="shared" si="227"/>
        <v>#N/A</v>
      </c>
      <c r="X205" s="42">
        <f t="shared" ca="1" si="228"/>
        <v>3</v>
      </c>
      <c r="Y205" s="35" t="e">
        <f t="shared" si="229"/>
        <v>#N/A</v>
      </c>
      <c r="Z205" s="1" t="str">
        <f t="shared" si="230"/>
        <v/>
      </c>
      <c r="AA205" s="1" t="e">
        <f t="shared" si="231"/>
        <v>#N/A</v>
      </c>
      <c r="AB205" s="1" t="str">
        <f>IF(S200="A","Admin!B31","Admin!C31")</f>
        <v>Admin!B31</v>
      </c>
      <c r="AC205" s="79">
        <f t="shared" si="234"/>
        <v>-6</v>
      </c>
      <c r="AD205" s="2" t="str">
        <f t="shared" si="232"/>
        <v>S199</v>
      </c>
      <c r="AE205" s="2" t="str">
        <f t="shared" si="233"/>
        <v>AA$198:AA$205</v>
      </c>
    </row>
    <row r="206" spans="2:31" ht="12" customHeight="1" x14ac:dyDescent="0.2">
      <c r="B206" s="50"/>
      <c r="C206" s="48"/>
      <c r="D206" s="48"/>
      <c r="E206" s="50"/>
      <c r="F206" s="49" t="s">
        <v>98</v>
      </c>
      <c r="G206" s="49"/>
      <c r="H206" s="49"/>
      <c r="I206" s="51"/>
      <c r="J206" s="51"/>
      <c r="K206" s="51"/>
      <c r="L206" s="51"/>
      <c r="M206" s="51"/>
      <c r="N206" s="51"/>
      <c r="O206" s="51"/>
      <c r="P206" s="51"/>
      <c r="Q206" s="2"/>
      <c r="R206" s="2"/>
      <c r="S206" s="42"/>
      <c r="T206" s="42"/>
      <c r="U206" s="41"/>
      <c r="V206" s="41"/>
      <c r="W206" s="42"/>
      <c r="X206" s="42"/>
      <c r="Y206" s="41"/>
    </row>
    <row r="207" spans="2:31" ht="12" customHeight="1" x14ac:dyDescent="0.2">
      <c r="B207" s="50"/>
      <c r="C207" s="48"/>
      <c r="D207" s="48"/>
      <c r="E207" s="50"/>
      <c r="F207" s="49"/>
      <c r="G207" s="49"/>
      <c r="H207" s="49"/>
      <c r="I207" s="51"/>
      <c r="J207" s="51"/>
      <c r="K207" s="51"/>
      <c r="L207" s="51"/>
      <c r="M207" s="51"/>
      <c r="N207" s="51"/>
      <c r="O207" s="51"/>
      <c r="P207" s="51"/>
      <c r="Q207" s="2"/>
      <c r="R207" s="2"/>
      <c r="S207" s="42"/>
      <c r="T207" s="42"/>
      <c r="U207" s="41"/>
      <c r="V207" s="41"/>
      <c r="W207" s="42"/>
      <c r="X207" s="42"/>
      <c r="Y207" s="41"/>
    </row>
    <row r="208" spans="2:31" s="2" customFormat="1" x14ac:dyDescent="0.2">
      <c r="B208" s="32" t="str">
        <f ca="1">S210 &amp; " " &amp; S212 &amp; " string  (" &amp; S$3 &amp;")"</f>
        <v>3000m B string  (Women)</v>
      </c>
      <c r="H208" s="47"/>
      <c r="I208" s="29"/>
    </row>
    <row r="209" spans="2:31" x14ac:dyDescent="0.2">
      <c r="B209" s="315" t="s">
        <v>26</v>
      </c>
      <c r="C209" s="70" t="s">
        <v>23</v>
      </c>
      <c r="D209" s="70" t="s">
        <v>70</v>
      </c>
      <c r="E209" s="316" t="s">
        <v>24</v>
      </c>
      <c r="F209" s="317" t="s">
        <v>27</v>
      </c>
      <c r="G209" s="48"/>
      <c r="H209" s="48"/>
      <c r="I209" s="70" t="str">
        <f t="shared" ref="I209:P209" si="235">I$3</f>
        <v>Bromsgrove &amp; Redditch AC</v>
      </c>
      <c r="J209" s="70" t="str">
        <f t="shared" si="235"/>
        <v>Burton AC</v>
      </c>
      <c r="K209" s="70" t="str">
        <f t="shared" si="235"/>
        <v>Kidderminster &amp; Stourport AC</v>
      </c>
      <c r="L209" s="70" t="str">
        <f t="shared" si="235"/>
        <v>Newport Harriers</v>
      </c>
      <c r="M209" s="70" t="str">
        <f t="shared" si="235"/>
        <v>Royal Sutton Coldfield</v>
      </c>
      <c r="N209" s="70" t="str">
        <f t="shared" si="235"/>
        <v>Solihull &amp; Small Heath AC</v>
      </c>
      <c r="O209" s="70" t="str">
        <f t="shared" si="235"/>
        <v>Stratford on Avon AC</v>
      </c>
      <c r="P209" s="383" t="str">
        <f t="shared" si="235"/>
        <v>Team8</v>
      </c>
      <c r="S209" s="40">
        <v>11</v>
      </c>
      <c r="T209" s="41"/>
      <c r="U209" s="42" t="s">
        <v>81</v>
      </c>
      <c r="V209" s="41"/>
      <c r="W209" s="42"/>
      <c r="X209" s="42" t="s">
        <v>82</v>
      </c>
      <c r="Y209" s="41" t="s">
        <v>83</v>
      </c>
      <c r="Z209" s="1" t="s">
        <v>84</v>
      </c>
    </row>
    <row r="210" spans="2:31" x14ac:dyDescent="0.2">
      <c r="B210" s="222">
        <v>1</v>
      </c>
      <c r="C210" s="223" t="str">
        <f t="shared" ref="C210:C217" ca="1" si="236">IF(ISNA(V210),"",V210)</f>
        <v>Jen lloyd</v>
      </c>
      <c r="D210" s="223" t="str">
        <f t="shared" ref="D210:D217" si="237">IF(ISNA(Y210),"",Y210)</f>
        <v>Royal Sutton Coldfield</v>
      </c>
      <c r="E210" s="224">
        <v>55</v>
      </c>
      <c r="F210" s="225" t="s">
        <v>1994</v>
      </c>
      <c r="G210" s="49"/>
      <c r="H210" s="49"/>
      <c r="I210" s="55" t="str">
        <f t="shared" ref="I210:P217" si="238">IF($Z210=I$3,$T210,"")</f>
        <v/>
      </c>
      <c r="J210" s="56" t="str">
        <f t="shared" si="238"/>
        <v/>
      </c>
      <c r="K210" s="56" t="str">
        <f t="shared" si="238"/>
        <v/>
      </c>
      <c r="L210" s="56" t="str">
        <f t="shared" si="238"/>
        <v/>
      </c>
      <c r="M210" s="56">
        <f t="shared" ca="1" si="238"/>
        <v>8</v>
      </c>
      <c r="N210" s="56" t="str">
        <f t="shared" si="238"/>
        <v/>
      </c>
      <c r="O210" s="57" t="str">
        <f t="shared" si="238"/>
        <v/>
      </c>
      <c r="P210" s="144" t="str">
        <f t="shared" si="238"/>
        <v/>
      </c>
      <c r="Q210" s="2"/>
      <c r="R210" s="2"/>
      <c r="S210" s="42" t="str">
        <f ca="1">VLOOKUP(S209,INDIRECT($S$5),2,FALSE)</f>
        <v>3000m</v>
      </c>
      <c r="T210" s="42">
        <f t="shared" ref="T210:T217" ca="1" si="239">IF(X210&gt;1,"Error",U210)</f>
        <v>8</v>
      </c>
      <c r="U210" s="42">
        <f t="shared" ref="U210:U217" ca="1" si="240">IF(AND(E210&lt;&gt;"",LEFT(F210,1)="d"),0,INDIRECT(AB210))</f>
        <v>8</v>
      </c>
      <c r="V210" s="41" t="str">
        <f t="shared" ref="V210:V217" ca="1" si="241">HLOOKUP(E210,INDIRECT($S$4),INDIRECT(AD210),FALSE)</f>
        <v>Jen lloyd</v>
      </c>
      <c r="W210" s="42" t="str">
        <f t="shared" ref="W210:W217" si="242">CONCATENATE("=",AA210)</f>
        <v>=5</v>
      </c>
      <c r="X210" s="42">
        <f t="shared" ref="X210:X217" ca="1" si="243">COUNTIF(INDIRECT(AE210),W210)</f>
        <v>1</v>
      </c>
      <c r="Y210" s="35" t="str">
        <f t="shared" ref="Y210:Y217" si="244">VLOOKUP(E210,TeamID,2,FALSE)</f>
        <v>Royal Sutton Coldfield</v>
      </c>
      <c r="Z210" s="1" t="str">
        <f t="shared" ref="Z210:Z217" si="245">IF(ISNA(Y210),"",Y210)</f>
        <v>Royal Sutton Coldfield</v>
      </c>
      <c r="AA210" s="1">
        <f t="shared" ref="AA210:AA217" si="246">HLOOKUP(E210,$I$24:$X$25, 2, FALSE)</f>
        <v>5</v>
      </c>
      <c r="AB210" s="1" t="str">
        <f>IF(S212="A","Admin!B24","Admin!C24")</f>
        <v>Admin!C24</v>
      </c>
      <c r="AC210" s="79">
        <v>1</v>
      </c>
      <c r="AD210" s="2" t="str">
        <f t="shared" ref="AD210:AD217" si="247">"S" &amp; ROW(AB210)+AC210</f>
        <v>S211</v>
      </c>
      <c r="AE210" s="2" t="str">
        <f t="shared" ref="AE210:AE217" si="248">"AA$"&amp;ROW(AD210)+AC210-1&amp;":AA$"&amp;ROW(AD210)+AC210+6</f>
        <v>AA$210:AA$217</v>
      </c>
    </row>
    <row r="211" spans="2:31" x14ac:dyDescent="0.2">
      <c r="B211" s="34">
        <v>2</v>
      </c>
      <c r="C211" s="67" t="str">
        <f t="shared" ca="1" si="236"/>
        <v>Emily Adams</v>
      </c>
      <c r="D211" s="67" t="str">
        <f t="shared" si="237"/>
        <v>Stratford on Avon AC</v>
      </c>
      <c r="E211" s="36">
        <v>77</v>
      </c>
      <c r="F211" s="53" t="s">
        <v>1996</v>
      </c>
      <c r="G211" s="49"/>
      <c r="H211" s="49"/>
      <c r="I211" s="58" t="str">
        <f t="shared" si="238"/>
        <v/>
      </c>
      <c r="J211" s="59" t="str">
        <f t="shared" si="238"/>
        <v/>
      </c>
      <c r="K211" s="59" t="str">
        <f t="shared" si="238"/>
        <v/>
      </c>
      <c r="L211" s="59" t="str">
        <f t="shared" si="238"/>
        <v/>
      </c>
      <c r="M211" s="59" t="str">
        <f t="shared" si="238"/>
        <v/>
      </c>
      <c r="N211" s="59" t="str">
        <f t="shared" si="238"/>
        <v/>
      </c>
      <c r="O211" s="60">
        <f t="shared" ca="1" si="238"/>
        <v>6</v>
      </c>
      <c r="P211" s="149" t="str">
        <f t="shared" si="238"/>
        <v/>
      </c>
      <c r="Q211" s="2"/>
      <c r="R211" s="2"/>
      <c r="S211" s="42">
        <f>S209-$S$7</f>
        <v>10</v>
      </c>
      <c r="T211" s="42">
        <f t="shared" ca="1" si="239"/>
        <v>6</v>
      </c>
      <c r="U211" s="42">
        <f t="shared" ca="1" si="240"/>
        <v>6</v>
      </c>
      <c r="V211" s="41" t="str">
        <f t="shared" ca="1" si="241"/>
        <v>Emily Adams</v>
      </c>
      <c r="W211" s="42" t="str">
        <f t="shared" si="242"/>
        <v>=7</v>
      </c>
      <c r="X211" s="42">
        <f t="shared" ca="1" si="243"/>
        <v>1</v>
      </c>
      <c r="Y211" s="35" t="str">
        <f t="shared" si="244"/>
        <v>Stratford on Avon AC</v>
      </c>
      <c r="Z211" s="1" t="str">
        <f t="shared" si="245"/>
        <v>Stratford on Avon AC</v>
      </c>
      <c r="AA211" s="1">
        <f t="shared" si="246"/>
        <v>7</v>
      </c>
      <c r="AB211" s="1" t="str">
        <f>IF(S212="A","Admin!B25","Admin!C25")</f>
        <v>Admin!C25</v>
      </c>
      <c r="AC211" s="79">
        <f t="shared" ref="AC211:AC217" si="249">AC210-1</f>
        <v>0</v>
      </c>
      <c r="AD211" s="2" t="str">
        <f t="shared" si="247"/>
        <v>S211</v>
      </c>
      <c r="AE211" s="2" t="str">
        <f t="shared" si="248"/>
        <v>AA$210:AA$217</v>
      </c>
    </row>
    <row r="212" spans="2:31" x14ac:dyDescent="0.2">
      <c r="B212" s="34">
        <v>3</v>
      </c>
      <c r="C212" s="67" t="str">
        <f t="shared" ca="1" si="236"/>
        <v/>
      </c>
      <c r="D212" s="67" t="str">
        <f t="shared" si="237"/>
        <v/>
      </c>
      <c r="E212" s="36"/>
      <c r="F212" s="53" t="s">
        <v>98</v>
      </c>
      <c r="G212" s="49"/>
      <c r="H212" s="49"/>
      <c r="I212" s="58" t="str">
        <f t="shared" si="238"/>
        <v/>
      </c>
      <c r="J212" s="59" t="str">
        <f t="shared" si="238"/>
        <v/>
      </c>
      <c r="K212" s="59" t="str">
        <f t="shared" si="238"/>
        <v/>
      </c>
      <c r="L212" s="59" t="str">
        <f t="shared" si="238"/>
        <v/>
      </c>
      <c r="M212" s="59" t="str">
        <f t="shared" si="238"/>
        <v/>
      </c>
      <c r="N212" s="59" t="str">
        <f t="shared" si="238"/>
        <v/>
      </c>
      <c r="O212" s="60" t="str">
        <f t="shared" si="238"/>
        <v/>
      </c>
      <c r="P212" s="149" t="str">
        <f t="shared" si="238"/>
        <v/>
      </c>
      <c r="Q212" s="2"/>
      <c r="R212" s="2"/>
      <c r="S212" s="81" t="s">
        <v>45</v>
      </c>
      <c r="T212" s="42" t="str">
        <f t="shared" ca="1" si="239"/>
        <v>Error</v>
      </c>
      <c r="U212" s="42">
        <f t="shared" ca="1" si="240"/>
        <v>5</v>
      </c>
      <c r="V212" s="41" t="e">
        <f t="shared" ca="1" si="241"/>
        <v>#N/A</v>
      </c>
      <c r="W212" s="42" t="e">
        <f t="shared" si="242"/>
        <v>#N/A</v>
      </c>
      <c r="X212" s="42">
        <f t="shared" ca="1" si="243"/>
        <v>6</v>
      </c>
      <c r="Y212" s="35" t="e">
        <f t="shared" si="244"/>
        <v>#N/A</v>
      </c>
      <c r="Z212" s="1" t="str">
        <f t="shared" si="245"/>
        <v/>
      </c>
      <c r="AA212" s="1" t="e">
        <f t="shared" si="246"/>
        <v>#N/A</v>
      </c>
      <c r="AB212" s="1" t="str">
        <f>IF(S212="A","Admin!B26","Admin!C26")</f>
        <v>Admin!C26</v>
      </c>
      <c r="AC212" s="79">
        <f t="shared" si="249"/>
        <v>-1</v>
      </c>
      <c r="AD212" s="2" t="str">
        <f t="shared" si="247"/>
        <v>S211</v>
      </c>
      <c r="AE212" s="2" t="str">
        <f t="shared" si="248"/>
        <v>AA$210:AA$217</v>
      </c>
    </row>
    <row r="213" spans="2:31" x14ac:dyDescent="0.2">
      <c r="B213" s="34">
        <v>4</v>
      </c>
      <c r="C213" s="67" t="str">
        <f t="shared" ca="1" si="236"/>
        <v/>
      </c>
      <c r="D213" s="67" t="str">
        <f t="shared" si="237"/>
        <v/>
      </c>
      <c r="E213" s="36"/>
      <c r="F213" s="53" t="s">
        <v>98</v>
      </c>
      <c r="G213" s="49"/>
      <c r="H213" s="49"/>
      <c r="I213" s="58" t="str">
        <f t="shared" si="238"/>
        <v/>
      </c>
      <c r="J213" s="59" t="str">
        <f t="shared" si="238"/>
        <v/>
      </c>
      <c r="K213" s="59" t="str">
        <f t="shared" si="238"/>
        <v/>
      </c>
      <c r="L213" s="59" t="str">
        <f t="shared" si="238"/>
        <v/>
      </c>
      <c r="M213" s="59" t="str">
        <f t="shared" si="238"/>
        <v/>
      </c>
      <c r="N213" s="59" t="str">
        <f t="shared" si="238"/>
        <v/>
      </c>
      <c r="O213" s="60" t="str">
        <f t="shared" si="238"/>
        <v/>
      </c>
      <c r="P213" s="149" t="str">
        <f t="shared" si="238"/>
        <v/>
      </c>
      <c r="Q213" s="2"/>
      <c r="R213" s="2"/>
      <c r="S213" s="80" t="s">
        <v>85</v>
      </c>
      <c r="T213" s="42" t="str">
        <f t="shared" ca="1" si="239"/>
        <v>Error</v>
      </c>
      <c r="U213" s="42">
        <f t="shared" ca="1" si="240"/>
        <v>4</v>
      </c>
      <c r="V213" s="41" t="e">
        <f t="shared" ca="1" si="241"/>
        <v>#N/A</v>
      </c>
      <c r="W213" s="42" t="e">
        <f t="shared" si="242"/>
        <v>#N/A</v>
      </c>
      <c r="X213" s="42">
        <f t="shared" ca="1" si="243"/>
        <v>6</v>
      </c>
      <c r="Y213" s="35" t="e">
        <f t="shared" si="244"/>
        <v>#N/A</v>
      </c>
      <c r="Z213" s="1" t="str">
        <f t="shared" si="245"/>
        <v/>
      </c>
      <c r="AA213" s="1" t="e">
        <f t="shared" si="246"/>
        <v>#N/A</v>
      </c>
      <c r="AB213" s="1" t="str">
        <f>IF(S212="A","Admin!B27","Admin!C27")</f>
        <v>Admin!C27</v>
      </c>
      <c r="AC213" s="79">
        <f t="shared" si="249"/>
        <v>-2</v>
      </c>
      <c r="AD213" s="2" t="str">
        <f t="shared" si="247"/>
        <v>S211</v>
      </c>
      <c r="AE213" s="2" t="str">
        <f t="shared" si="248"/>
        <v>AA$210:AA$217</v>
      </c>
    </row>
    <row r="214" spans="2:31" x14ac:dyDescent="0.2">
      <c r="B214" s="34">
        <v>5</v>
      </c>
      <c r="C214" s="67" t="str">
        <f t="shared" ca="1" si="236"/>
        <v/>
      </c>
      <c r="D214" s="67" t="str">
        <f t="shared" si="237"/>
        <v/>
      </c>
      <c r="E214" s="36"/>
      <c r="F214" s="53" t="s">
        <v>98</v>
      </c>
      <c r="G214" s="49"/>
      <c r="H214" s="49"/>
      <c r="I214" s="58" t="str">
        <f t="shared" si="238"/>
        <v/>
      </c>
      <c r="J214" s="59" t="str">
        <f t="shared" si="238"/>
        <v/>
      </c>
      <c r="K214" s="59" t="str">
        <f t="shared" si="238"/>
        <v/>
      </c>
      <c r="L214" s="59" t="str">
        <f t="shared" si="238"/>
        <v/>
      </c>
      <c r="M214" s="59" t="str">
        <f t="shared" si="238"/>
        <v/>
      </c>
      <c r="N214" s="59" t="str">
        <f t="shared" si="238"/>
        <v/>
      </c>
      <c r="O214" s="60" t="str">
        <f t="shared" si="238"/>
        <v/>
      </c>
      <c r="P214" s="149" t="str">
        <f t="shared" si="238"/>
        <v/>
      </c>
      <c r="Q214" s="2"/>
      <c r="R214" s="2"/>
      <c r="S214" s="42"/>
      <c r="T214" s="42" t="str">
        <f t="shared" ca="1" si="239"/>
        <v>Error</v>
      </c>
      <c r="U214" s="42">
        <f t="shared" ca="1" si="240"/>
        <v>3</v>
      </c>
      <c r="V214" s="41" t="e">
        <f t="shared" ca="1" si="241"/>
        <v>#N/A</v>
      </c>
      <c r="W214" s="42" t="e">
        <f t="shared" si="242"/>
        <v>#N/A</v>
      </c>
      <c r="X214" s="42">
        <f t="shared" ca="1" si="243"/>
        <v>6</v>
      </c>
      <c r="Y214" s="35" t="e">
        <f t="shared" si="244"/>
        <v>#N/A</v>
      </c>
      <c r="Z214" s="1" t="str">
        <f t="shared" si="245"/>
        <v/>
      </c>
      <c r="AA214" s="1" t="e">
        <f t="shared" si="246"/>
        <v>#N/A</v>
      </c>
      <c r="AB214" s="1" t="str">
        <f>IF(S212="A","Admin!B28","Admin!C28")</f>
        <v>Admin!C28</v>
      </c>
      <c r="AC214" s="79">
        <f t="shared" si="249"/>
        <v>-3</v>
      </c>
      <c r="AD214" s="2" t="str">
        <f t="shared" si="247"/>
        <v>S211</v>
      </c>
      <c r="AE214" s="2" t="str">
        <f t="shared" si="248"/>
        <v>AA$210:AA$217</v>
      </c>
    </row>
    <row r="215" spans="2:31" ht="12" customHeight="1" x14ac:dyDescent="0.2">
      <c r="B215" s="34">
        <v>6</v>
      </c>
      <c r="C215" s="67" t="str">
        <f t="shared" ca="1" si="236"/>
        <v/>
      </c>
      <c r="D215" s="67" t="str">
        <f t="shared" si="237"/>
        <v/>
      </c>
      <c r="E215" s="36"/>
      <c r="F215" s="53" t="s">
        <v>98</v>
      </c>
      <c r="G215" s="49"/>
      <c r="H215" s="49"/>
      <c r="I215" s="58" t="str">
        <f t="shared" si="238"/>
        <v/>
      </c>
      <c r="J215" s="59" t="str">
        <f t="shared" si="238"/>
        <v/>
      </c>
      <c r="K215" s="59" t="str">
        <f t="shared" si="238"/>
        <v/>
      </c>
      <c r="L215" s="59" t="str">
        <f t="shared" si="238"/>
        <v/>
      </c>
      <c r="M215" s="59" t="str">
        <f t="shared" si="238"/>
        <v/>
      </c>
      <c r="N215" s="59" t="str">
        <f t="shared" si="238"/>
        <v/>
      </c>
      <c r="O215" s="60" t="str">
        <f t="shared" si="238"/>
        <v/>
      </c>
      <c r="P215" s="149" t="str">
        <f t="shared" si="238"/>
        <v/>
      </c>
      <c r="Q215" s="2"/>
      <c r="R215" s="2"/>
      <c r="S215" s="42"/>
      <c r="T215" s="42" t="str">
        <f t="shared" ca="1" si="239"/>
        <v>Error</v>
      </c>
      <c r="U215" s="42">
        <f t="shared" ca="1" si="240"/>
        <v>2</v>
      </c>
      <c r="V215" s="41" t="e">
        <f t="shared" ca="1" si="241"/>
        <v>#N/A</v>
      </c>
      <c r="W215" s="42" t="e">
        <f t="shared" si="242"/>
        <v>#N/A</v>
      </c>
      <c r="X215" s="42">
        <f t="shared" ca="1" si="243"/>
        <v>6</v>
      </c>
      <c r="Y215" s="35" t="e">
        <f t="shared" si="244"/>
        <v>#N/A</v>
      </c>
      <c r="Z215" s="1" t="str">
        <f t="shared" si="245"/>
        <v/>
      </c>
      <c r="AA215" s="1" t="e">
        <f t="shared" si="246"/>
        <v>#N/A</v>
      </c>
      <c r="AB215" s="1" t="str">
        <f>IF(S212="A","Admin!B29","Admin!C29")</f>
        <v>Admin!C29</v>
      </c>
      <c r="AC215" s="79">
        <f t="shared" si="249"/>
        <v>-4</v>
      </c>
      <c r="AD215" s="2" t="str">
        <f t="shared" si="247"/>
        <v>S211</v>
      </c>
      <c r="AE215" s="2" t="str">
        <f t="shared" si="248"/>
        <v>AA$210:AA$217</v>
      </c>
    </row>
    <row r="216" spans="2:31" x14ac:dyDescent="0.2">
      <c r="B216" s="37">
        <v>7</v>
      </c>
      <c r="C216" s="68" t="str">
        <f t="shared" ca="1" si="236"/>
        <v/>
      </c>
      <c r="D216" s="68" t="str">
        <f t="shared" si="237"/>
        <v/>
      </c>
      <c r="E216" s="38"/>
      <c r="F216" s="54" t="s">
        <v>98</v>
      </c>
      <c r="G216" s="49"/>
      <c r="H216" s="49"/>
      <c r="I216" s="61" t="str">
        <f t="shared" si="238"/>
        <v/>
      </c>
      <c r="J216" s="62" t="str">
        <f t="shared" si="238"/>
        <v/>
      </c>
      <c r="K216" s="62" t="str">
        <f t="shared" si="238"/>
        <v/>
      </c>
      <c r="L216" s="62" t="str">
        <f t="shared" si="238"/>
        <v/>
      </c>
      <c r="M216" s="62" t="str">
        <f t="shared" si="238"/>
        <v/>
      </c>
      <c r="N216" s="62" t="str">
        <f t="shared" si="238"/>
        <v/>
      </c>
      <c r="O216" s="63" t="str">
        <f t="shared" si="238"/>
        <v/>
      </c>
      <c r="P216" s="149" t="str">
        <f t="shared" si="238"/>
        <v/>
      </c>
      <c r="Q216" s="2"/>
      <c r="R216" s="2"/>
      <c r="S216" s="42"/>
      <c r="T216" s="42" t="str">
        <f t="shared" ca="1" si="239"/>
        <v>Error</v>
      </c>
      <c r="U216" s="42">
        <f t="shared" ca="1" si="240"/>
        <v>1</v>
      </c>
      <c r="V216" s="41" t="e">
        <f t="shared" ca="1" si="241"/>
        <v>#N/A</v>
      </c>
      <c r="W216" s="42" t="e">
        <f t="shared" si="242"/>
        <v>#N/A</v>
      </c>
      <c r="X216" s="42">
        <f t="shared" ca="1" si="243"/>
        <v>6</v>
      </c>
      <c r="Y216" s="35" t="e">
        <f t="shared" si="244"/>
        <v>#N/A</v>
      </c>
      <c r="Z216" s="1" t="str">
        <f t="shared" si="245"/>
        <v/>
      </c>
      <c r="AA216" s="1" t="e">
        <f t="shared" si="246"/>
        <v>#N/A</v>
      </c>
      <c r="AB216" s="1" t="str">
        <f>IF(S212="A","Admin!B30","Admin!C30")</f>
        <v>Admin!C30</v>
      </c>
      <c r="AC216" s="79">
        <f t="shared" si="249"/>
        <v>-5</v>
      </c>
      <c r="AD216" s="2" t="str">
        <f t="shared" si="247"/>
        <v>S211</v>
      </c>
      <c r="AE216" s="2" t="str">
        <f t="shared" si="248"/>
        <v>AA$210:AA$217</v>
      </c>
    </row>
    <row r="217" spans="2:31" hidden="1" x14ac:dyDescent="0.2">
      <c r="B217" s="378">
        <v>8</v>
      </c>
      <c r="C217" s="379" t="str">
        <f t="shared" ca="1" si="236"/>
        <v/>
      </c>
      <c r="D217" s="379" t="str">
        <f t="shared" si="237"/>
        <v/>
      </c>
      <c r="E217" s="380"/>
      <c r="F217" s="381" t="s">
        <v>98</v>
      </c>
      <c r="G217" s="49"/>
      <c r="H217" s="49"/>
      <c r="I217" s="374" t="str">
        <f t="shared" si="238"/>
        <v/>
      </c>
      <c r="J217" s="382" t="str">
        <f t="shared" si="238"/>
        <v/>
      </c>
      <c r="K217" s="382" t="str">
        <f t="shared" si="238"/>
        <v/>
      </c>
      <c r="L217" s="382" t="str">
        <f t="shared" si="238"/>
        <v/>
      </c>
      <c r="M217" s="382" t="str">
        <f t="shared" si="238"/>
        <v/>
      </c>
      <c r="N217" s="382" t="str">
        <f t="shared" si="238"/>
        <v/>
      </c>
      <c r="O217" s="382" t="str">
        <f t="shared" si="238"/>
        <v/>
      </c>
      <c r="P217" s="63" t="str">
        <f t="shared" si="238"/>
        <v/>
      </c>
      <c r="Q217" s="2"/>
      <c r="R217" s="2"/>
      <c r="S217" s="42"/>
      <c r="T217" s="42" t="str">
        <f t="shared" ca="1" si="239"/>
        <v>Error</v>
      </c>
      <c r="U217" s="42">
        <f t="shared" ca="1" si="240"/>
        <v>0</v>
      </c>
      <c r="V217" s="41" t="e">
        <f t="shared" ca="1" si="241"/>
        <v>#N/A</v>
      </c>
      <c r="W217" s="42" t="e">
        <f t="shared" si="242"/>
        <v>#N/A</v>
      </c>
      <c r="X217" s="42">
        <f t="shared" ca="1" si="243"/>
        <v>6</v>
      </c>
      <c r="Y217" s="35" t="e">
        <f t="shared" si="244"/>
        <v>#N/A</v>
      </c>
      <c r="Z217" s="1" t="str">
        <f t="shared" si="245"/>
        <v/>
      </c>
      <c r="AA217" s="1" t="e">
        <f t="shared" si="246"/>
        <v>#N/A</v>
      </c>
      <c r="AB217" s="1" t="str">
        <f>IF(S212="A","Admin!B31","Admin!C31")</f>
        <v>Admin!C31</v>
      </c>
      <c r="AC217" s="79">
        <f t="shared" si="249"/>
        <v>-6</v>
      </c>
      <c r="AD217" s="2" t="str">
        <f t="shared" si="247"/>
        <v>S211</v>
      </c>
      <c r="AE217" s="2" t="str">
        <f t="shared" si="248"/>
        <v>AA$210:AA$217</v>
      </c>
    </row>
  </sheetData>
  <sheetProtection password="D857" sheet="1" objects="1" scenarios="1"/>
  <mergeCells count="13">
    <mergeCell ref="B1:C1"/>
    <mergeCell ref="F3:H3"/>
    <mergeCell ref="F7:H7"/>
    <mergeCell ref="F8:H8"/>
    <mergeCell ref="F4:H4"/>
    <mergeCell ref="F5:H5"/>
    <mergeCell ref="F6:H6"/>
    <mergeCell ref="F9:H9"/>
    <mergeCell ref="F10:H10"/>
    <mergeCell ref="F24:H24"/>
    <mergeCell ref="F25:H25"/>
    <mergeCell ref="F12:H12"/>
    <mergeCell ref="F11:H11"/>
  </mergeCells>
  <phoneticPr fontId="0" type="noConversion"/>
  <conditionalFormatting sqref="I30:P37 I42:P49 I54:P61 I66:P73 I210:P217 I78:P85 I102:P109 I114:P121 I126:P133 I138:P145 I150:P157 I162:P169 I174:P181 I186:P193 I198:P205 I90:P97">
    <cfRule type="cellIs" dxfId="15" priority="1" stopIfTrue="1" operator="equal">
      <formula>"Error"</formula>
    </cfRule>
  </conditionalFormatting>
  <conditionalFormatting sqref="C210:C217 C198:C205 C186:C193 C174:C181 C162:C169 C150:C157 C138:C145 C126:C133 C114:C121 C102:C109 C90:C97 C78:C85 C66:C73 C54:C61 C42:C49 C30:C37">
    <cfRule type="cellIs" dxfId="14" priority="2" stopIfTrue="1" operator="equal">
      <formula>0</formula>
    </cfRule>
  </conditionalFormatting>
  <dataValidations count="3">
    <dataValidation type="list" allowBlank="1" showDropDown="1" showInputMessage="1" showErrorMessage="1" error="You must enter a valid A or B string ID" sqref="E38:E39 E206:E207 E182:E183 E158:E159 E134:E135 E110:E111 E86:E87 E62:E63" xr:uid="{00000000-0002-0000-0600-000000000000}">
      <formula1>$I$48:$X$48</formula1>
    </dataValidation>
    <dataValidation type="decimal" allowBlank="1" showInputMessage="1" showErrorMessage="1" errorTitle="Wind Speed" error="Wind speed must be between -10 and +10 m/s or blank" sqref="E28 E52 E112 E100 E40 E64" xr:uid="{00000000-0002-0000-0600-000001000000}">
      <formula1>-10</formula1>
      <formula2>10</formula2>
    </dataValidation>
    <dataValidation type="list" allowBlank="1" showDropDown="1" showInputMessage="1" showErrorMessage="1" error="You must enter a valid A or B string ID" sqref="E30:E37 E210:E217 E198:E205 E186:E193 E174:E181 E162:E169 E150:E157 E138:E145 E126:E133 E114:E121 E102:E109 E90:E97 E78:E85 E66:E73 E54:E61 E42:E49" xr:uid="{00000000-0002-0000-0600-000002000000}">
      <formula1>$I$24:$X$24</formula1>
    </dataValidation>
  </dataValidations>
  <hyperlinks>
    <hyperlink ref="F4:H4" location="A28:A49" display="A28:A49" xr:uid="{00000000-0004-0000-0600-000000000000}"/>
    <hyperlink ref="F5:H11" location="Master!A28:A49" display="Master!A28:A49" xr:uid="{00000000-0004-0000-0600-000001000000}"/>
    <hyperlink ref="F11:H11" location="A196:A217" display="A196:A217" xr:uid="{00000000-0004-0000-0600-000002000000}"/>
    <hyperlink ref="F5:H5" location="A52:A73" display="A52:A73" xr:uid="{00000000-0004-0000-0600-000003000000}"/>
    <hyperlink ref="F6:H6" location="A76:A97" display="A76:A97" xr:uid="{00000000-0004-0000-0600-000004000000}"/>
    <hyperlink ref="F7:H7" location="A100:A121" display="A100:A121" xr:uid="{00000000-0004-0000-0600-000005000000}"/>
    <hyperlink ref="F8:H8" location="A124:A145" display="A124:A145" xr:uid="{00000000-0004-0000-0600-000006000000}"/>
    <hyperlink ref="F9:H9" location="A148:A169" display="A148:A169" xr:uid="{00000000-0004-0000-0600-000007000000}"/>
    <hyperlink ref="F10:H10" location="A172:A193" display="A172:A193" xr:uid="{00000000-0004-0000-0600-000008000000}"/>
    <hyperlink ref="C4" location="Totals!A1" display="Totals" xr:uid="{00000000-0004-0000-0600-000009000000}"/>
    <hyperlink ref="C6" location="Summary!A1" display="Summary" xr:uid="{00000000-0004-0000-0600-00000A000000}"/>
    <hyperlink ref="C8" location="Declarations!A1" display="Declarations" xr:uid="{00000000-0004-0000-0600-00000B000000}"/>
  </hyperlinks>
  <pageMargins left="0.74803149606299213" right="0.74803149606299213" top="0.98425196850393704" bottom="0.98425196850393704" header="0.51181102362204722" footer="0.51181102362204722"/>
  <pageSetup paperSize="9" orientation="portrait" verticalDpi="0" r:id="rId1"/>
  <headerFooter alignWithMargins="0">
    <oddHeader>&amp;CMidland League&amp;R&amp;D</oddHeader>
    <oddFooter>&amp;L&amp;10Program by: tony_J_noel@hotmail.com&amp;R&amp;A</oddFooter>
  </headerFooter>
  <drawing r:id="rId2"/>
  <legacyDrawing r:id="rId3"/>
  <controls>
    <mc:AlternateContent xmlns:mc="http://schemas.openxmlformats.org/markup-compatibility/2006">
      <mc:Choice Requires="x14">
        <control shapeId="17562" r:id="rId4" name="imgSponsor">
          <controlPr defaultSize="0" autoLine="0" r:id="rId5">
            <anchor moveWithCells="1">
              <from>
                <xdr:col>3</xdr:col>
                <xdr:colOff>85725</xdr:colOff>
                <xdr:row>4</xdr:row>
                <xdr:rowOff>28575</xdr:rowOff>
              </from>
              <to>
                <xdr:col>4</xdr:col>
                <xdr:colOff>285750</xdr:colOff>
                <xdr:row>6</xdr:row>
                <xdr:rowOff>142875</xdr:rowOff>
              </to>
            </anchor>
          </controlPr>
        </control>
      </mc:Choice>
      <mc:Fallback>
        <control shapeId="17562" r:id="rId4" name="imgSponsor"/>
      </mc:Fallback>
    </mc:AlternateContent>
    <mc:AlternateContent xmlns:mc="http://schemas.openxmlformats.org/markup-compatibility/2006">
      <mc:Choice Requires="x14">
        <control shapeId="17414" r:id="rId6" name="CommandButton1">
          <controlPr defaultSize="0" autoLine="0" r:id="rId7">
            <anchor moveWithCells="1">
              <from>
                <xdr:col>3</xdr:col>
                <xdr:colOff>304800</xdr:colOff>
                <xdr:row>9</xdr:row>
                <xdr:rowOff>47625</xdr:rowOff>
              </from>
              <to>
                <xdr:col>4</xdr:col>
                <xdr:colOff>28575</xdr:colOff>
                <xdr:row>11</xdr:row>
                <xdr:rowOff>9525</xdr:rowOff>
              </to>
            </anchor>
          </controlPr>
        </control>
      </mc:Choice>
      <mc:Fallback>
        <control shapeId="17414" r:id="rId6" name="CommandButton1"/>
      </mc:Fallback>
    </mc:AlternateContent>
    <mc:AlternateContent xmlns:mc="http://schemas.openxmlformats.org/markup-compatibility/2006">
      <mc:Choice Requires="x14">
        <control shapeId="17413" r:id="rId8" name="cmdPrint">
          <controlPr defaultSize="0" autoLine="0" r:id="rId9">
            <anchor moveWithCells="1">
              <from>
                <xdr:col>2</xdr:col>
                <xdr:colOff>0</xdr:colOff>
                <xdr:row>9</xdr:row>
                <xdr:rowOff>38100</xdr:rowOff>
              </from>
              <to>
                <xdr:col>3</xdr:col>
                <xdr:colOff>0</xdr:colOff>
                <xdr:row>11</xdr:row>
                <xdr:rowOff>0</xdr:rowOff>
              </to>
            </anchor>
          </controlPr>
        </control>
      </mc:Choice>
      <mc:Fallback>
        <control shapeId="17413" r:id="rId8" name="cmdPrint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indexed="42"/>
  </sheetPr>
  <dimension ref="B1:AE217"/>
  <sheetViews>
    <sheetView showGridLines="0" workbookViewId="0">
      <pane ySplit="13" topLeftCell="A195" activePane="bottomLeft" state="frozen"/>
      <selection pane="bottomLeft" activeCell="E202" sqref="E202"/>
    </sheetView>
  </sheetViews>
  <sheetFormatPr defaultRowHeight="12.75" x14ac:dyDescent="0.2"/>
  <cols>
    <col min="1" max="1" width="1.75" style="1" customWidth="1"/>
    <col min="2" max="2" width="5.25" style="2" customWidth="1"/>
    <col min="3" max="3" width="19.625" style="1" customWidth="1"/>
    <col min="4" max="4" width="11.625" style="1" customWidth="1"/>
    <col min="5" max="5" width="4.125" style="1" customWidth="1"/>
    <col min="6" max="6" width="7.875" style="1" customWidth="1"/>
    <col min="7" max="7" width="2.25" style="1" customWidth="1"/>
    <col min="8" max="8" width="0.5" style="1" customWidth="1"/>
    <col min="9" max="15" width="10.75" style="1" customWidth="1"/>
    <col min="16" max="16" width="10.75" style="1" hidden="1" customWidth="1"/>
    <col min="17" max="17" width="7.125" style="1" customWidth="1"/>
    <col min="18" max="18" width="7.125" style="1" hidden="1" customWidth="1"/>
    <col min="19" max="19" width="16" style="1" hidden="1" customWidth="1"/>
    <col min="20" max="20" width="8.25" style="1" hidden="1" customWidth="1"/>
    <col min="21" max="21" width="5.125" style="1" hidden="1" customWidth="1"/>
    <col min="22" max="22" width="9.75" style="1" hidden="1" customWidth="1"/>
    <col min="23" max="23" width="12.875" style="2" hidden="1" customWidth="1"/>
    <col min="24" max="24" width="3.5" style="2" hidden="1" customWidth="1"/>
    <col min="25" max="25" width="13.25" style="1" hidden="1" customWidth="1"/>
    <col min="26" max="26" width="14.75" style="1" hidden="1" customWidth="1"/>
    <col min="27" max="27" width="4.5" style="1" hidden="1" customWidth="1"/>
    <col min="28" max="28" width="8.875" style="1" hidden="1" customWidth="1"/>
    <col min="29" max="29" width="2.375" style="1" hidden="1" customWidth="1"/>
    <col min="30" max="30" width="5.25" style="2" hidden="1" customWidth="1"/>
    <col min="31" max="31" width="10.75" style="1" hidden="1" customWidth="1"/>
    <col min="32" max="16384" width="9" style="1"/>
  </cols>
  <sheetData>
    <row r="1" spans="2:26" x14ac:dyDescent="0.2">
      <c r="B1" s="429">
        <f>Admin!B35</f>
        <v>43253</v>
      </c>
      <c r="C1" s="429"/>
      <c r="E1" s="8"/>
      <c r="F1" s="9" t="str">
        <f>Admin!B34</f>
        <v>Midland League (Div 4)</v>
      </c>
      <c r="G1" s="26"/>
      <c r="H1" s="26"/>
      <c r="I1" s="8"/>
      <c r="O1" s="8" t="str">
        <f>Admin!B36</f>
        <v>Burton</v>
      </c>
      <c r="Q1" s="10"/>
      <c r="R1" s="10"/>
      <c r="S1" s="10"/>
      <c r="U1" s="8"/>
      <c r="V1" s="10"/>
    </row>
    <row r="2" spans="2:26" ht="6" customHeight="1" x14ac:dyDescent="0.2">
      <c r="B2" s="9"/>
      <c r="D2" s="39"/>
      <c r="E2" s="8"/>
      <c r="F2" s="10"/>
      <c r="G2" s="26"/>
      <c r="H2" s="26"/>
      <c r="I2" s="8"/>
      <c r="N2" s="10"/>
      <c r="O2" s="10"/>
      <c r="P2" s="10"/>
      <c r="Q2" s="10"/>
      <c r="R2" s="10"/>
      <c r="S2" s="10"/>
      <c r="U2" s="8"/>
      <c r="V2" s="10"/>
    </row>
    <row r="3" spans="2:26" ht="13.5" thickBot="1" x14ac:dyDescent="0.25">
      <c r="B3" s="9"/>
      <c r="D3" s="39"/>
      <c r="E3" s="8"/>
      <c r="F3" s="433" t="str">
        <f>S6</f>
        <v>Women</v>
      </c>
      <c r="G3" s="434"/>
      <c r="H3" s="435"/>
      <c r="I3" s="98" t="str">
        <f>Admin!A12</f>
        <v>Bromsgrove &amp; Redditch AC</v>
      </c>
      <c r="J3" s="76" t="str">
        <f>Admin!A13</f>
        <v>Burton AC</v>
      </c>
      <c r="K3" s="98" t="str">
        <f>Admin!A14</f>
        <v>Kidderminster &amp; Stourport AC</v>
      </c>
      <c r="L3" s="76" t="str">
        <f>Admin!A15</f>
        <v>Newport Harriers</v>
      </c>
      <c r="M3" s="98" t="str">
        <f>Admin!A16</f>
        <v>Royal Sutton Coldfield</v>
      </c>
      <c r="N3" s="76" t="str">
        <f>Admin!A17</f>
        <v>Solihull &amp; Small Heath AC</v>
      </c>
      <c r="O3" s="76" t="str">
        <f>Admin!A18</f>
        <v>Stratford on Avon AC</v>
      </c>
      <c r="P3" s="105" t="str">
        <f>Admin!A19</f>
        <v>Team8</v>
      </c>
      <c r="Q3" s="10"/>
      <c r="R3" s="10"/>
      <c r="S3" s="88" t="s">
        <v>288</v>
      </c>
      <c r="T3" s="2" t="s">
        <v>181</v>
      </c>
      <c r="U3" s="8" t="s">
        <v>311</v>
      </c>
      <c r="V3" s="88" t="s">
        <v>288</v>
      </c>
      <c r="W3" s="7" t="s">
        <v>298</v>
      </c>
      <c r="X3" s="7">
        <v>1</v>
      </c>
      <c r="Y3" s="7" t="s">
        <v>288</v>
      </c>
      <c r="Z3" s="6" t="s">
        <v>295</v>
      </c>
    </row>
    <row r="4" spans="2:26" ht="13.5" thickBot="1" x14ac:dyDescent="0.25">
      <c r="B4" s="9"/>
      <c r="C4" s="161" t="s">
        <v>183</v>
      </c>
      <c r="D4" s="39"/>
      <c r="E4" s="8"/>
      <c r="F4" s="436" t="str">
        <f t="shared" ref="F4:F11" ca="1" si="0">F14</f>
        <v>Long Jump</v>
      </c>
      <c r="G4" s="437"/>
      <c r="H4" s="438"/>
      <c r="I4" s="99">
        <f t="shared" ref="I4:P12" ca="1" si="1">IF(I14&gt;0,I14,"")</f>
        <v>15</v>
      </c>
      <c r="J4" s="102">
        <f t="shared" ca="1" si="1"/>
        <v>11</v>
      </c>
      <c r="K4" s="99">
        <f t="shared" ca="1" si="1"/>
        <v>7</v>
      </c>
      <c r="L4" s="102">
        <f t="shared" ca="1" si="1"/>
        <v>4</v>
      </c>
      <c r="M4" s="99">
        <f t="shared" ca="1" si="1"/>
        <v>11</v>
      </c>
      <c r="N4" s="102">
        <f t="shared" ca="1" si="1"/>
        <v>16</v>
      </c>
      <c r="O4" s="102">
        <f t="shared" ca="1" si="1"/>
        <v>8</v>
      </c>
      <c r="P4" s="86" t="str">
        <f t="shared" ca="1" si="1"/>
        <v/>
      </c>
      <c r="Q4" s="252" t="str">
        <f ca="1">IF(U4&gt;0,"Error","")</f>
        <v/>
      </c>
      <c r="R4" s="10"/>
      <c r="S4" s="89" t="str">
        <f>VLOOKUP(S$3,$V$3:$Z$4,2,FALSE)</f>
        <v>AthletesWomen</v>
      </c>
      <c r="T4" s="2">
        <f t="shared" ref="T4:T11" ca="1" si="2">IF(SUM(I4:P4)&gt;0,1,0)</f>
        <v>1</v>
      </c>
      <c r="U4" s="8">
        <f ca="1">COUNTIF(I30:P49,"=Error")/2</f>
        <v>0</v>
      </c>
      <c r="V4" s="88" t="s">
        <v>289</v>
      </c>
      <c r="W4" s="7" t="s">
        <v>297</v>
      </c>
      <c r="X4" s="7">
        <v>32</v>
      </c>
      <c r="Y4" s="7" t="s">
        <v>289</v>
      </c>
      <c r="Z4" s="6" t="s">
        <v>296</v>
      </c>
    </row>
    <row r="5" spans="2:26" ht="13.5" thickBot="1" x14ac:dyDescent="0.25">
      <c r="B5" s="9"/>
      <c r="C5" s="2"/>
      <c r="D5" s="39"/>
      <c r="E5" s="8"/>
      <c r="F5" s="436" t="str">
        <f t="shared" ca="1" si="0"/>
        <v>Triple Jump</v>
      </c>
      <c r="G5" s="437"/>
      <c r="H5" s="438"/>
      <c r="I5" s="99">
        <f t="shared" ca="1" si="1"/>
        <v>5</v>
      </c>
      <c r="J5" s="102">
        <f t="shared" ca="1" si="1"/>
        <v>7</v>
      </c>
      <c r="K5" s="99" t="str">
        <f t="shared" ca="1" si="1"/>
        <v/>
      </c>
      <c r="L5" s="102" t="str">
        <f t="shared" ca="1" si="1"/>
        <v/>
      </c>
      <c r="M5" s="99">
        <f t="shared" ca="1" si="1"/>
        <v>6</v>
      </c>
      <c r="N5" s="102">
        <f t="shared" ca="1" si="1"/>
        <v>10</v>
      </c>
      <c r="O5" s="102">
        <f t="shared" ca="1" si="1"/>
        <v>16</v>
      </c>
      <c r="P5" s="86" t="str">
        <f t="shared" ca="1" si="1"/>
        <v/>
      </c>
      <c r="Q5" s="252" t="str">
        <f t="shared" ref="Q5:Q11" ca="1" si="3">IF(U5&gt;0,"Error","")</f>
        <v/>
      </c>
      <c r="R5" s="10"/>
      <c r="S5" s="89" t="str">
        <f>VLOOKUP(S$3,$V$3:$Z$5,5,FALSE)</f>
        <v>EventListWomen</v>
      </c>
      <c r="T5" s="2">
        <f t="shared" ca="1" si="2"/>
        <v>1</v>
      </c>
      <c r="U5" s="8">
        <f ca="1">COUNTIF(I54:P73,"=Error")/2</f>
        <v>0</v>
      </c>
      <c r="V5" s="218"/>
      <c r="W5" s="219"/>
      <c r="X5" s="219"/>
      <c r="Y5" s="219"/>
      <c r="Z5" s="220"/>
    </row>
    <row r="6" spans="2:26" ht="13.5" thickBot="1" x14ac:dyDescent="0.25">
      <c r="B6" s="9"/>
      <c r="C6" s="161" t="s">
        <v>182</v>
      </c>
      <c r="D6" s="39"/>
      <c r="E6" s="8"/>
      <c r="F6" s="436" t="str">
        <f t="shared" ca="1" si="0"/>
        <v>High Jump</v>
      </c>
      <c r="G6" s="437"/>
      <c r="H6" s="438"/>
      <c r="I6" s="99" t="str">
        <f t="shared" ca="1" si="1"/>
        <v/>
      </c>
      <c r="J6" s="102">
        <f t="shared" ca="1" si="1"/>
        <v>6</v>
      </c>
      <c r="K6" s="99" t="str">
        <f t="shared" ca="1" si="1"/>
        <v/>
      </c>
      <c r="L6" s="102" t="str">
        <f t="shared" ca="1" si="1"/>
        <v/>
      </c>
      <c r="M6" s="99">
        <f t="shared" ca="1" si="1"/>
        <v>7</v>
      </c>
      <c r="N6" s="102">
        <f t="shared" ca="1" si="1"/>
        <v>8</v>
      </c>
      <c r="O6" s="102">
        <f t="shared" ca="1" si="1"/>
        <v>18</v>
      </c>
      <c r="P6" s="86" t="str">
        <f t="shared" ca="1" si="1"/>
        <v/>
      </c>
      <c r="Q6" s="252" t="str">
        <f t="shared" ca="1" si="3"/>
        <v/>
      </c>
      <c r="R6" s="10"/>
      <c r="S6" s="89" t="str">
        <f>VLOOKUP(S$3,$V$3:$Z$4,4,FALSE)</f>
        <v>Women</v>
      </c>
      <c r="T6" s="2">
        <f t="shared" ca="1" si="2"/>
        <v>1</v>
      </c>
      <c r="U6" s="8">
        <f ca="1">COUNTIF(I78:P97,"=Error")/2</f>
        <v>0</v>
      </c>
      <c r="V6" s="221"/>
      <c r="W6" s="219"/>
      <c r="X6" s="219"/>
      <c r="Y6" s="220"/>
      <c r="Z6" s="220"/>
    </row>
    <row r="7" spans="2:26" ht="13.5" thickBot="1" x14ac:dyDescent="0.25">
      <c r="B7" s="9"/>
      <c r="C7" s="2"/>
      <c r="D7" s="39"/>
      <c r="E7" s="8"/>
      <c r="F7" s="436" t="str">
        <f t="shared" ca="1" si="0"/>
        <v>Pole Vault</v>
      </c>
      <c r="G7" s="437"/>
      <c r="H7" s="438"/>
      <c r="I7" s="99" t="str">
        <f t="shared" ca="1" si="1"/>
        <v/>
      </c>
      <c r="J7" s="102" t="str">
        <f t="shared" ca="1" si="1"/>
        <v/>
      </c>
      <c r="K7" s="99" t="str">
        <f t="shared" ca="1" si="1"/>
        <v/>
      </c>
      <c r="L7" s="102" t="str">
        <f t="shared" ca="1" si="1"/>
        <v/>
      </c>
      <c r="M7" s="99">
        <f t="shared" ca="1" si="1"/>
        <v>18</v>
      </c>
      <c r="N7" s="102" t="str">
        <f t="shared" ca="1" si="1"/>
        <v/>
      </c>
      <c r="O7" s="102" t="str">
        <f t="shared" ca="1" si="1"/>
        <v/>
      </c>
      <c r="P7" s="86" t="str">
        <f t="shared" ca="1" si="1"/>
        <v/>
      </c>
      <c r="Q7" s="252" t="str">
        <f t="shared" ca="1" si="3"/>
        <v/>
      </c>
      <c r="R7" s="10"/>
      <c r="S7" s="133">
        <f>VLOOKUP(S$3,$V$3:$Z$5,3,FALSE)</f>
        <v>1</v>
      </c>
      <c r="T7" s="2">
        <f t="shared" ca="1" si="2"/>
        <v>1</v>
      </c>
      <c r="U7" s="8">
        <f ca="1">COUNTIF(I102:P121,"=Error")/2</f>
        <v>0</v>
      </c>
      <c r="V7" s="10"/>
    </row>
    <row r="8" spans="2:26" ht="13.5" thickBot="1" x14ac:dyDescent="0.25">
      <c r="B8" s="9"/>
      <c r="C8" s="161" t="s">
        <v>184</v>
      </c>
      <c r="D8" s="39"/>
      <c r="E8" s="8"/>
      <c r="F8" s="436" t="str">
        <f t="shared" ca="1" si="0"/>
        <v>Shot Putt</v>
      </c>
      <c r="G8" s="437"/>
      <c r="H8" s="438"/>
      <c r="I8" s="99">
        <f t="shared" ca="1" si="1"/>
        <v>4</v>
      </c>
      <c r="J8" s="102">
        <f t="shared" ca="1" si="1"/>
        <v>16</v>
      </c>
      <c r="K8" s="99">
        <f t="shared" ca="1" si="1"/>
        <v>12</v>
      </c>
      <c r="L8" s="102">
        <f t="shared" ca="1" si="1"/>
        <v>7</v>
      </c>
      <c r="M8" s="99">
        <f t="shared" ca="1" si="1"/>
        <v>11</v>
      </c>
      <c r="N8" s="102">
        <f t="shared" ca="1" si="1"/>
        <v>7</v>
      </c>
      <c r="O8" s="102">
        <f t="shared" ca="1" si="1"/>
        <v>15</v>
      </c>
      <c r="P8" s="86" t="str">
        <f t="shared" ca="1" si="1"/>
        <v/>
      </c>
      <c r="Q8" s="252" t="str">
        <f t="shared" ca="1" si="3"/>
        <v/>
      </c>
      <c r="R8" s="10"/>
      <c r="S8" s="65"/>
      <c r="T8" s="2">
        <f t="shared" ca="1" si="2"/>
        <v>1</v>
      </c>
      <c r="U8" s="8">
        <f ca="1">COUNTIF(I126:P145,"=Error")/2</f>
        <v>0</v>
      </c>
      <c r="V8" s="10"/>
    </row>
    <row r="9" spans="2:26" x14ac:dyDescent="0.2">
      <c r="B9" s="9"/>
      <c r="D9" s="39"/>
      <c r="E9" s="8"/>
      <c r="F9" s="436" t="str">
        <f t="shared" ca="1" si="0"/>
        <v>Discus</v>
      </c>
      <c r="G9" s="437"/>
      <c r="H9" s="438"/>
      <c r="I9" s="99">
        <f t="shared" ca="1" si="1"/>
        <v>5</v>
      </c>
      <c r="J9" s="102">
        <f t="shared" ca="1" si="1"/>
        <v>12</v>
      </c>
      <c r="K9" s="99">
        <f t="shared" ca="1" si="1"/>
        <v>8</v>
      </c>
      <c r="L9" s="102">
        <f t="shared" ca="1" si="1"/>
        <v>6</v>
      </c>
      <c r="M9" s="99">
        <f t="shared" ca="1" si="1"/>
        <v>18</v>
      </c>
      <c r="N9" s="102">
        <f t="shared" ca="1" si="1"/>
        <v>14</v>
      </c>
      <c r="O9" s="102">
        <f t="shared" ca="1" si="1"/>
        <v>9</v>
      </c>
      <c r="P9" s="86" t="str">
        <f t="shared" ca="1" si="1"/>
        <v/>
      </c>
      <c r="Q9" s="252" t="str">
        <f t="shared" ca="1" si="3"/>
        <v/>
      </c>
      <c r="R9" s="10"/>
      <c r="S9" s="65"/>
      <c r="T9" s="2">
        <f t="shared" ca="1" si="2"/>
        <v>1</v>
      </c>
      <c r="U9" s="8">
        <f ca="1">COUNTIF(I150:P169,"=Error")/2</f>
        <v>0</v>
      </c>
      <c r="V9" s="10"/>
    </row>
    <row r="10" spans="2:26" x14ac:dyDescent="0.2">
      <c r="B10" s="9"/>
      <c r="D10" s="39"/>
      <c r="E10" s="8"/>
      <c r="F10" s="436" t="str">
        <f t="shared" ca="1" si="0"/>
        <v>Hammer</v>
      </c>
      <c r="G10" s="437"/>
      <c r="H10" s="438"/>
      <c r="I10" s="99">
        <f t="shared" ca="1" si="1"/>
        <v>8</v>
      </c>
      <c r="J10" s="102">
        <f t="shared" ca="1" si="1"/>
        <v>12</v>
      </c>
      <c r="K10" s="99">
        <f t="shared" ca="1" si="1"/>
        <v>16</v>
      </c>
      <c r="L10" s="102">
        <f t="shared" ca="1" si="1"/>
        <v>5</v>
      </c>
      <c r="M10" s="99">
        <f t="shared" ca="1" si="1"/>
        <v>16</v>
      </c>
      <c r="N10" s="102">
        <f t="shared" ca="1" si="1"/>
        <v>6</v>
      </c>
      <c r="O10" s="102">
        <f t="shared" ca="1" si="1"/>
        <v>8</v>
      </c>
      <c r="P10" s="86" t="str">
        <f t="shared" ca="1" si="1"/>
        <v/>
      </c>
      <c r="Q10" s="252" t="str">
        <f t="shared" ca="1" si="3"/>
        <v/>
      </c>
      <c r="R10" s="10"/>
      <c r="S10" s="65"/>
      <c r="T10" s="2">
        <f t="shared" ca="1" si="2"/>
        <v>1</v>
      </c>
      <c r="U10" s="8">
        <f ca="1">COUNTIF(I174:P193,"=Error")/2</f>
        <v>0</v>
      </c>
      <c r="V10" s="10"/>
    </row>
    <row r="11" spans="2:26" x14ac:dyDescent="0.2">
      <c r="B11" s="9"/>
      <c r="D11" s="39"/>
      <c r="E11" s="8"/>
      <c r="F11" s="442" t="str">
        <f t="shared" ca="1" si="0"/>
        <v>Javelin</v>
      </c>
      <c r="G11" s="443"/>
      <c r="H11" s="444"/>
      <c r="I11" s="100">
        <f t="shared" ca="1" si="1"/>
        <v>9</v>
      </c>
      <c r="J11" s="103">
        <f t="shared" ca="1" si="1"/>
        <v>14</v>
      </c>
      <c r="K11" s="100">
        <f t="shared" ca="1" si="1"/>
        <v>12</v>
      </c>
      <c r="L11" s="103">
        <f t="shared" ca="1" si="1"/>
        <v>4</v>
      </c>
      <c r="M11" s="100">
        <f t="shared" ca="1" si="1"/>
        <v>8</v>
      </c>
      <c r="N11" s="103">
        <f t="shared" ca="1" si="1"/>
        <v>7</v>
      </c>
      <c r="O11" s="103">
        <f t="shared" ca="1" si="1"/>
        <v>18</v>
      </c>
      <c r="P11" s="96" t="str">
        <f t="shared" ca="1" si="1"/>
        <v/>
      </c>
      <c r="Q11" s="252" t="str">
        <f t="shared" ca="1" si="3"/>
        <v/>
      </c>
      <c r="R11" s="10"/>
      <c r="S11" s="65"/>
      <c r="T11" s="2">
        <f t="shared" ca="1" si="2"/>
        <v>1</v>
      </c>
      <c r="U11" s="8">
        <f ca="1">COUNTIF(I198:P217,"=Error")/2</f>
        <v>0</v>
      </c>
      <c r="V11" s="10"/>
    </row>
    <row r="12" spans="2:26" ht="13.5" customHeight="1" x14ac:dyDescent="0.2">
      <c r="B12" s="9"/>
      <c r="D12" s="39"/>
      <c r="E12" s="8"/>
      <c r="F12" s="439" t="s">
        <v>46</v>
      </c>
      <c r="G12" s="440"/>
      <c r="H12" s="441"/>
      <c r="I12" s="101">
        <f t="shared" ca="1" si="1"/>
        <v>46</v>
      </c>
      <c r="J12" s="104">
        <f t="shared" ca="1" si="1"/>
        <v>78</v>
      </c>
      <c r="K12" s="101">
        <f t="shared" ca="1" si="1"/>
        <v>55</v>
      </c>
      <c r="L12" s="104">
        <f t="shared" ca="1" si="1"/>
        <v>26</v>
      </c>
      <c r="M12" s="101">
        <f t="shared" ca="1" si="1"/>
        <v>95</v>
      </c>
      <c r="N12" s="104">
        <f t="shared" ca="1" si="1"/>
        <v>68</v>
      </c>
      <c r="O12" s="104">
        <f t="shared" ca="1" si="1"/>
        <v>92</v>
      </c>
      <c r="P12" s="97" t="str">
        <f t="shared" ca="1" si="1"/>
        <v/>
      </c>
      <c r="Q12" s="10"/>
      <c r="R12" s="10"/>
      <c r="S12" s="65"/>
      <c r="T12" s="2"/>
      <c r="U12" s="253">
        <f ca="1">SUM(U4:U11)</f>
        <v>0</v>
      </c>
      <c r="V12" s="10"/>
    </row>
    <row r="13" spans="2:26" ht="13.5" customHeight="1" x14ac:dyDescent="0.2">
      <c r="B13" s="9"/>
      <c r="D13" s="39"/>
      <c r="E13" s="8"/>
      <c r="F13" s="65"/>
      <c r="G13" s="65"/>
      <c r="H13" s="65"/>
      <c r="I13" s="8"/>
      <c r="N13" s="10"/>
      <c r="O13" s="10"/>
      <c r="P13" s="10"/>
      <c r="Q13" s="10"/>
      <c r="R13" s="10"/>
      <c r="S13" s="10"/>
      <c r="U13" s="8"/>
      <c r="V13" s="10"/>
    </row>
    <row r="14" spans="2:26" ht="13.5" hidden="1" customHeight="1" x14ac:dyDescent="0.2">
      <c r="B14" s="9"/>
      <c r="D14" s="39"/>
      <c r="E14" s="8">
        <v>30</v>
      </c>
      <c r="F14" s="83" t="str">
        <f t="shared" ref="F14:F21" ca="1" si="4">INDIRECT("S" &amp; E14)</f>
        <v>Long Jump</v>
      </c>
      <c r="G14" s="84"/>
      <c r="H14" s="84"/>
      <c r="I14" s="84">
        <f t="shared" ref="I14:P21" ca="1" si="5">SUM(INDIRECT(I$23 &amp; ($E14) &amp; ":" &amp; I$23 &amp; ($E14 +19)))</f>
        <v>15</v>
      </c>
      <c r="J14" s="84">
        <f t="shared" ca="1" si="5"/>
        <v>11</v>
      </c>
      <c r="K14" s="84">
        <f t="shared" ca="1" si="5"/>
        <v>7</v>
      </c>
      <c r="L14" s="84">
        <f t="shared" ca="1" si="5"/>
        <v>4</v>
      </c>
      <c r="M14" s="84">
        <f t="shared" ca="1" si="5"/>
        <v>11</v>
      </c>
      <c r="N14" s="84">
        <f t="shared" ca="1" si="5"/>
        <v>16</v>
      </c>
      <c r="O14" s="84">
        <f t="shared" ca="1" si="5"/>
        <v>8</v>
      </c>
      <c r="P14" s="84">
        <f t="shared" ca="1" si="5"/>
        <v>0</v>
      </c>
      <c r="Q14" s="10"/>
      <c r="R14" s="10"/>
      <c r="S14" s="10"/>
      <c r="U14" s="8"/>
      <c r="V14" s="10"/>
    </row>
    <row r="15" spans="2:26" ht="13.5" hidden="1" customHeight="1" x14ac:dyDescent="0.2">
      <c r="B15" s="9"/>
      <c r="D15" s="39"/>
      <c r="E15" s="8">
        <f t="shared" ref="E15:E21" si="6">E14+24</f>
        <v>54</v>
      </c>
      <c r="F15" s="83" t="str">
        <f t="shared" ca="1" si="4"/>
        <v>Triple Jump</v>
      </c>
      <c r="G15" s="66"/>
      <c r="H15" s="66"/>
      <c r="I15" s="84">
        <f t="shared" ca="1" si="5"/>
        <v>5</v>
      </c>
      <c r="J15" s="84">
        <f t="shared" ca="1" si="5"/>
        <v>7</v>
      </c>
      <c r="K15" s="84">
        <f t="shared" ca="1" si="5"/>
        <v>0</v>
      </c>
      <c r="L15" s="84">
        <f t="shared" ca="1" si="5"/>
        <v>0</v>
      </c>
      <c r="M15" s="84">
        <f t="shared" ca="1" si="5"/>
        <v>6</v>
      </c>
      <c r="N15" s="84">
        <f t="shared" ca="1" si="5"/>
        <v>10</v>
      </c>
      <c r="O15" s="84">
        <f t="shared" ca="1" si="5"/>
        <v>16</v>
      </c>
      <c r="P15" s="84">
        <f t="shared" ca="1" si="5"/>
        <v>0</v>
      </c>
      <c r="Q15" s="10"/>
      <c r="R15" s="10"/>
      <c r="S15" s="10"/>
      <c r="U15" s="8"/>
      <c r="V15" s="10"/>
    </row>
    <row r="16" spans="2:26" ht="13.5" hidden="1" customHeight="1" x14ac:dyDescent="0.2">
      <c r="B16" s="9"/>
      <c r="D16" s="39"/>
      <c r="E16" s="8">
        <f t="shared" si="6"/>
        <v>78</v>
      </c>
      <c r="F16" s="83" t="str">
        <f t="shared" ca="1" si="4"/>
        <v>High Jump</v>
      </c>
      <c r="G16" s="66"/>
      <c r="H16" s="66"/>
      <c r="I16" s="84">
        <f t="shared" ca="1" si="5"/>
        <v>0</v>
      </c>
      <c r="J16" s="84">
        <f t="shared" ca="1" si="5"/>
        <v>6</v>
      </c>
      <c r="K16" s="84">
        <f t="shared" ca="1" si="5"/>
        <v>0</v>
      </c>
      <c r="L16" s="84">
        <f t="shared" ca="1" si="5"/>
        <v>0</v>
      </c>
      <c r="M16" s="84">
        <f t="shared" ca="1" si="5"/>
        <v>7</v>
      </c>
      <c r="N16" s="84">
        <f t="shared" ca="1" si="5"/>
        <v>8</v>
      </c>
      <c r="O16" s="84">
        <f t="shared" ca="1" si="5"/>
        <v>18</v>
      </c>
      <c r="P16" s="84">
        <f t="shared" ca="1" si="5"/>
        <v>0</v>
      </c>
      <c r="Q16" s="10"/>
      <c r="R16" s="10"/>
      <c r="S16" s="10"/>
      <c r="U16" s="8"/>
      <c r="V16" s="10"/>
    </row>
    <row r="17" spans="2:31" ht="13.5" hidden="1" customHeight="1" x14ac:dyDescent="0.2">
      <c r="B17" s="9"/>
      <c r="D17" s="39"/>
      <c r="E17" s="8">
        <f t="shared" si="6"/>
        <v>102</v>
      </c>
      <c r="F17" s="83" t="str">
        <f t="shared" ca="1" si="4"/>
        <v>Pole Vault</v>
      </c>
      <c r="G17" s="66"/>
      <c r="H17" s="66"/>
      <c r="I17" s="84">
        <f t="shared" ca="1" si="5"/>
        <v>0</v>
      </c>
      <c r="J17" s="84">
        <f t="shared" ca="1" si="5"/>
        <v>0</v>
      </c>
      <c r="K17" s="84">
        <f t="shared" ca="1" si="5"/>
        <v>0</v>
      </c>
      <c r="L17" s="84">
        <f t="shared" ca="1" si="5"/>
        <v>0</v>
      </c>
      <c r="M17" s="84">
        <f t="shared" ca="1" si="5"/>
        <v>18</v>
      </c>
      <c r="N17" s="84">
        <f t="shared" ca="1" si="5"/>
        <v>0</v>
      </c>
      <c r="O17" s="84">
        <f t="shared" ca="1" si="5"/>
        <v>0</v>
      </c>
      <c r="P17" s="84">
        <f t="shared" ca="1" si="5"/>
        <v>0</v>
      </c>
      <c r="Q17" s="10"/>
      <c r="R17" s="10"/>
      <c r="S17" s="10"/>
      <c r="U17" s="8"/>
      <c r="V17" s="10"/>
    </row>
    <row r="18" spans="2:31" ht="13.5" hidden="1" customHeight="1" x14ac:dyDescent="0.2">
      <c r="B18" s="9"/>
      <c r="D18" s="39"/>
      <c r="E18" s="8">
        <f t="shared" si="6"/>
        <v>126</v>
      </c>
      <c r="F18" s="83" t="str">
        <f t="shared" ca="1" si="4"/>
        <v>Shot Putt</v>
      </c>
      <c r="G18" s="66"/>
      <c r="H18" s="66"/>
      <c r="I18" s="84">
        <f t="shared" ca="1" si="5"/>
        <v>4</v>
      </c>
      <c r="J18" s="84">
        <f t="shared" ca="1" si="5"/>
        <v>16</v>
      </c>
      <c r="K18" s="84">
        <f t="shared" ca="1" si="5"/>
        <v>12</v>
      </c>
      <c r="L18" s="84">
        <f t="shared" ca="1" si="5"/>
        <v>7</v>
      </c>
      <c r="M18" s="84">
        <f t="shared" ca="1" si="5"/>
        <v>11</v>
      </c>
      <c r="N18" s="84">
        <f t="shared" ca="1" si="5"/>
        <v>7</v>
      </c>
      <c r="O18" s="84">
        <f t="shared" ca="1" si="5"/>
        <v>15</v>
      </c>
      <c r="P18" s="84">
        <f t="shared" ca="1" si="5"/>
        <v>0</v>
      </c>
      <c r="Q18" s="10"/>
      <c r="R18" s="10"/>
      <c r="S18" s="10"/>
      <c r="U18" s="8"/>
      <c r="V18" s="10"/>
    </row>
    <row r="19" spans="2:31" ht="13.5" hidden="1" customHeight="1" x14ac:dyDescent="0.2">
      <c r="B19" s="9"/>
      <c r="D19" s="39"/>
      <c r="E19" s="8">
        <f t="shared" si="6"/>
        <v>150</v>
      </c>
      <c r="F19" s="83" t="str">
        <f t="shared" ca="1" si="4"/>
        <v>Discus</v>
      </c>
      <c r="G19" s="66"/>
      <c r="H19" s="66"/>
      <c r="I19" s="84">
        <f t="shared" ca="1" si="5"/>
        <v>5</v>
      </c>
      <c r="J19" s="84">
        <f t="shared" ca="1" si="5"/>
        <v>12</v>
      </c>
      <c r="K19" s="84">
        <f t="shared" ca="1" si="5"/>
        <v>8</v>
      </c>
      <c r="L19" s="84">
        <f t="shared" ca="1" si="5"/>
        <v>6</v>
      </c>
      <c r="M19" s="84">
        <f t="shared" ca="1" si="5"/>
        <v>18</v>
      </c>
      <c r="N19" s="84">
        <f t="shared" ca="1" si="5"/>
        <v>14</v>
      </c>
      <c r="O19" s="84">
        <f t="shared" ca="1" si="5"/>
        <v>9</v>
      </c>
      <c r="P19" s="84">
        <f t="shared" ca="1" si="5"/>
        <v>0</v>
      </c>
      <c r="Q19" s="10"/>
      <c r="R19" s="10"/>
      <c r="S19" s="10"/>
      <c r="U19" s="8"/>
      <c r="V19" s="10"/>
    </row>
    <row r="20" spans="2:31" ht="13.5" hidden="1" customHeight="1" x14ac:dyDescent="0.2">
      <c r="B20" s="9"/>
      <c r="D20" s="39"/>
      <c r="E20" s="8">
        <f t="shared" si="6"/>
        <v>174</v>
      </c>
      <c r="F20" s="83" t="str">
        <f t="shared" ca="1" si="4"/>
        <v>Hammer</v>
      </c>
      <c r="G20" s="66"/>
      <c r="H20" s="66"/>
      <c r="I20" s="84">
        <f t="shared" ca="1" si="5"/>
        <v>8</v>
      </c>
      <c r="J20" s="84">
        <f t="shared" ca="1" si="5"/>
        <v>12</v>
      </c>
      <c r="K20" s="84">
        <f t="shared" ca="1" si="5"/>
        <v>16</v>
      </c>
      <c r="L20" s="84">
        <f t="shared" ca="1" si="5"/>
        <v>5</v>
      </c>
      <c r="M20" s="84">
        <f t="shared" ca="1" si="5"/>
        <v>16</v>
      </c>
      <c r="N20" s="84">
        <f t="shared" ca="1" si="5"/>
        <v>6</v>
      </c>
      <c r="O20" s="84">
        <f t="shared" ca="1" si="5"/>
        <v>8</v>
      </c>
      <c r="P20" s="84">
        <f t="shared" ca="1" si="5"/>
        <v>0</v>
      </c>
      <c r="Q20" s="10"/>
      <c r="R20" s="10"/>
      <c r="S20" s="10"/>
      <c r="U20" s="8"/>
      <c r="V20" s="10"/>
    </row>
    <row r="21" spans="2:31" ht="13.5" hidden="1" customHeight="1" x14ac:dyDescent="0.2">
      <c r="B21" s="9"/>
      <c r="D21" s="39"/>
      <c r="E21" s="8">
        <f t="shared" si="6"/>
        <v>198</v>
      </c>
      <c r="F21" s="83" t="str">
        <f t="shared" ca="1" si="4"/>
        <v>Javelin</v>
      </c>
      <c r="G21" s="85"/>
      <c r="H21" s="85"/>
      <c r="I21" s="84">
        <f t="shared" ca="1" si="5"/>
        <v>9</v>
      </c>
      <c r="J21" s="84">
        <f t="shared" ca="1" si="5"/>
        <v>14</v>
      </c>
      <c r="K21" s="84">
        <f t="shared" ca="1" si="5"/>
        <v>12</v>
      </c>
      <c r="L21" s="84">
        <f t="shared" ca="1" si="5"/>
        <v>4</v>
      </c>
      <c r="M21" s="84">
        <f t="shared" ca="1" si="5"/>
        <v>8</v>
      </c>
      <c r="N21" s="84">
        <f t="shared" ca="1" si="5"/>
        <v>7</v>
      </c>
      <c r="O21" s="84">
        <f t="shared" ca="1" si="5"/>
        <v>18</v>
      </c>
      <c r="P21" s="84">
        <f t="shared" ca="1" si="5"/>
        <v>0</v>
      </c>
      <c r="Q21" s="10"/>
      <c r="R21" s="10"/>
      <c r="S21" s="10"/>
      <c r="U21" s="8"/>
      <c r="V21" s="10"/>
    </row>
    <row r="22" spans="2:31" ht="13.5" hidden="1" customHeight="1" x14ac:dyDescent="0.2">
      <c r="B22" s="9"/>
      <c r="D22" s="39"/>
      <c r="E22" s="8"/>
      <c r="F22" s="65"/>
      <c r="G22" s="65"/>
      <c r="H22" s="65"/>
      <c r="I22" s="15">
        <f t="shared" ref="I22:P22" ca="1" si="7">SUM(I14:I21)</f>
        <v>46</v>
      </c>
      <c r="J22" s="15">
        <f t="shared" ca="1" si="7"/>
        <v>78</v>
      </c>
      <c r="K22" s="15">
        <f t="shared" ca="1" si="7"/>
        <v>55</v>
      </c>
      <c r="L22" s="15">
        <f t="shared" ca="1" si="7"/>
        <v>26</v>
      </c>
      <c r="M22" s="15">
        <f t="shared" ca="1" si="7"/>
        <v>95</v>
      </c>
      <c r="N22" s="15">
        <f t="shared" ca="1" si="7"/>
        <v>68</v>
      </c>
      <c r="O22" s="15">
        <f t="shared" ca="1" si="7"/>
        <v>92</v>
      </c>
      <c r="P22" s="15">
        <f t="shared" ca="1" si="7"/>
        <v>0</v>
      </c>
      <c r="Q22" s="10"/>
      <c r="R22" s="10"/>
      <c r="S22" s="10"/>
      <c r="U22" s="8"/>
      <c r="V22" s="10"/>
    </row>
    <row r="23" spans="2:31" ht="13.5" hidden="1" customHeight="1" x14ac:dyDescent="0.2">
      <c r="B23" s="9"/>
      <c r="D23" s="39"/>
      <c r="E23" s="8"/>
      <c r="F23" s="65"/>
      <c r="G23" s="65"/>
      <c r="H23" s="65"/>
      <c r="I23" s="65" t="s">
        <v>86</v>
      </c>
      <c r="J23" s="2" t="s">
        <v>87</v>
      </c>
      <c r="K23" s="2" t="s">
        <v>88</v>
      </c>
      <c r="L23" s="2" t="s">
        <v>89</v>
      </c>
      <c r="M23" s="2" t="s">
        <v>90</v>
      </c>
      <c r="N23" s="65" t="s">
        <v>91</v>
      </c>
      <c r="O23" s="65" t="s">
        <v>92</v>
      </c>
      <c r="P23" s="65" t="s">
        <v>93</v>
      </c>
      <c r="Q23" s="10"/>
      <c r="R23" s="10"/>
      <c r="S23" s="10"/>
      <c r="U23" s="8"/>
      <c r="V23" s="10"/>
    </row>
    <row r="24" spans="2:31" ht="13.5" hidden="1" customHeight="1" x14ac:dyDescent="0.2">
      <c r="B24" s="9"/>
      <c r="F24" s="422" t="s">
        <v>79</v>
      </c>
      <c r="G24" s="422"/>
      <c r="H24" s="422"/>
      <c r="I24" s="69">
        <f>Admin!B12</f>
        <v>1</v>
      </c>
      <c r="J24" s="69">
        <f>Admin!B13</f>
        <v>2</v>
      </c>
      <c r="K24" s="69">
        <f>Admin!B14</f>
        <v>3</v>
      </c>
      <c r="L24" s="69">
        <f>Admin!B15</f>
        <v>4</v>
      </c>
      <c r="M24" s="69">
        <f>Admin!B16</f>
        <v>5</v>
      </c>
      <c r="N24" s="69">
        <f>Admin!B17</f>
        <v>6</v>
      </c>
      <c r="O24" s="69">
        <f>Admin!B18</f>
        <v>7</v>
      </c>
      <c r="P24" s="69" t="str">
        <f>Admin!B19</f>
        <v>.NULL.</v>
      </c>
      <c r="Q24" s="69">
        <f>Admin!C12</f>
        <v>11</v>
      </c>
      <c r="R24" s="69">
        <f>Admin!C13</f>
        <v>22</v>
      </c>
      <c r="S24" s="69">
        <f>Admin!C14</f>
        <v>33</v>
      </c>
      <c r="T24" s="69">
        <f>Admin!C15</f>
        <v>44</v>
      </c>
      <c r="U24" s="69">
        <f>Admin!C16</f>
        <v>55</v>
      </c>
      <c r="V24" s="69">
        <f>Admin!C17</f>
        <v>66</v>
      </c>
      <c r="W24" s="69">
        <f>Admin!C18</f>
        <v>77</v>
      </c>
      <c r="X24" s="69" t="str">
        <f>Admin!C19</f>
        <v>.NULL.</v>
      </c>
    </row>
    <row r="25" spans="2:31" ht="13.5" hidden="1" customHeight="1" x14ac:dyDescent="0.2">
      <c r="B25" s="9"/>
      <c r="F25" s="422" t="s">
        <v>80</v>
      </c>
      <c r="G25" s="422"/>
      <c r="H25" s="422"/>
      <c r="I25" s="2">
        <v>1</v>
      </c>
      <c r="J25" s="2">
        <v>2</v>
      </c>
      <c r="K25" s="2">
        <v>3</v>
      </c>
      <c r="L25" s="2">
        <v>4</v>
      </c>
      <c r="M25" s="2">
        <v>5</v>
      </c>
      <c r="N25" s="2">
        <v>6</v>
      </c>
      <c r="O25" s="2">
        <v>7</v>
      </c>
      <c r="P25" s="2">
        <v>8</v>
      </c>
      <c r="Q25" s="2">
        <f t="shared" ref="Q25:X25" si="8">I24</f>
        <v>1</v>
      </c>
      <c r="R25" s="2">
        <f t="shared" si="8"/>
        <v>2</v>
      </c>
      <c r="S25" s="2">
        <f t="shared" si="8"/>
        <v>3</v>
      </c>
      <c r="T25" s="2">
        <f t="shared" si="8"/>
        <v>4</v>
      </c>
      <c r="U25" s="2">
        <f t="shared" si="8"/>
        <v>5</v>
      </c>
      <c r="V25" s="2">
        <f t="shared" si="8"/>
        <v>6</v>
      </c>
      <c r="W25" s="2">
        <f t="shared" si="8"/>
        <v>7</v>
      </c>
      <c r="X25" s="2" t="str">
        <f t="shared" si="8"/>
        <v>.NULL.</v>
      </c>
    </row>
    <row r="26" spans="2:31" ht="13.5" hidden="1" customHeight="1" x14ac:dyDescent="0.2">
      <c r="B26" s="9"/>
      <c r="D26" s="39"/>
      <c r="E26" s="8"/>
      <c r="F26" s="10"/>
      <c r="G26" s="26"/>
      <c r="H26" s="26"/>
      <c r="I26" s="82">
        <f t="shared" ref="I26:P26" ca="1" si="9">SUM(I4:I11)</f>
        <v>46</v>
      </c>
      <c r="J26" s="82">
        <f t="shared" ca="1" si="9"/>
        <v>78</v>
      </c>
      <c r="K26" s="82">
        <f t="shared" ca="1" si="9"/>
        <v>55</v>
      </c>
      <c r="L26" s="82">
        <f t="shared" ca="1" si="9"/>
        <v>26</v>
      </c>
      <c r="M26" s="82">
        <f t="shared" ca="1" si="9"/>
        <v>95</v>
      </c>
      <c r="N26" s="82">
        <f t="shared" ca="1" si="9"/>
        <v>68</v>
      </c>
      <c r="O26" s="82">
        <f t="shared" ca="1" si="9"/>
        <v>92</v>
      </c>
      <c r="P26" s="82">
        <f t="shared" ca="1" si="9"/>
        <v>0</v>
      </c>
      <c r="Q26" s="10"/>
      <c r="R26" s="10"/>
      <c r="S26" s="10"/>
      <c r="U26" s="8"/>
      <c r="V26" s="10"/>
    </row>
    <row r="27" spans="2:31" ht="13.5" customHeight="1" x14ac:dyDescent="0.2">
      <c r="E27" s="8"/>
      <c r="F27" s="26"/>
      <c r="G27" s="26"/>
      <c r="H27" s="26"/>
      <c r="I27" s="8"/>
      <c r="J27" s="10"/>
      <c r="K27" s="10"/>
      <c r="L27" s="10"/>
      <c r="M27" s="10"/>
      <c r="N27" s="10"/>
      <c r="O27" s="10"/>
      <c r="P27" s="10"/>
      <c r="Q27" s="10"/>
      <c r="R27" s="10"/>
      <c r="S27" s="10"/>
      <c r="U27" s="8"/>
      <c r="V27" s="10"/>
    </row>
    <row r="28" spans="2:31" s="2" customFormat="1" ht="13.5" customHeight="1" x14ac:dyDescent="0.2">
      <c r="B28" s="32" t="str">
        <f ca="1">S30 &amp; " " &amp; S32 &amp; " string  (" &amp; S$3 &amp;")"</f>
        <v>Long Jump A string  (Women)</v>
      </c>
      <c r="D28" s="87" t="s">
        <v>94</v>
      </c>
      <c r="E28" s="390"/>
      <c r="F28" s="29" t="s">
        <v>72</v>
      </c>
      <c r="H28" s="47"/>
      <c r="I28" s="29"/>
    </row>
    <row r="29" spans="2:31" ht="13.5" customHeight="1" x14ac:dyDescent="0.2">
      <c r="B29" s="75" t="s">
        <v>26</v>
      </c>
      <c r="C29" s="76" t="s">
        <v>23</v>
      </c>
      <c r="D29" s="76" t="s">
        <v>70</v>
      </c>
      <c r="E29" s="77" t="s">
        <v>24</v>
      </c>
      <c r="F29" s="78" t="s">
        <v>27</v>
      </c>
      <c r="G29" s="48"/>
      <c r="H29" s="48"/>
      <c r="I29" s="70" t="str">
        <f t="shared" ref="I29:P29" si="10">I$3</f>
        <v>Bromsgrove &amp; Redditch AC</v>
      </c>
      <c r="J29" s="70" t="str">
        <f t="shared" si="10"/>
        <v>Burton AC</v>
      </c>
      <c r="K29" s="70" t="str">
        <f t="shared" si="10"/>
        <v>Kidderminster &amp; Stourport AC</v>
      </c>
      <c r="L29" s="70" t="str">
        <f t="shared" si="10"/>
        <v>Newport Harriers</v>
      </c>
      <c r="M29" s="70" t="str">
        <f t="shared" si="10"/>
        <v>Royal Sutton Coldfield</v>
      </c>
      <c r="N29" s="70" t="str">
        <f t="shared" si="10"/>
        <v>Solihull &amp; Small Heath AC</v>
      </c>
      <c r="O29" s="70" t="str">
        <f t="shared" si="10"/>
        <v>Stratford on Avon AC</v>
      </c>
      <c r="P29" s="383" t="str">
        <f t="shared" si="10"/>
        <v>Team8</v>
      </c>
      <c r="S29" s="40">
        <v>16</v>
      </c>
      <c r="T29" s="41"/>
      <c r="U29" s="42" t="s">
        <v>81</v>
      </c>
      <c r="V29" s="41"/>
      <c r="W29" s="42"/>
      <c r="X29" s="42" t="s">
        <v>82</v>
      </c>
      <c r="Y29" s="41" t="s">
        <v>83</v>
      </c>
      <c r="Z29" s="1" t="s">
        <v>84</v>
      </c>
    </row>
    <row r="30" spans="2:31" ht="13.5" customHeight="1" x14ac:dyDescent="0.2">
      <c r="B30" s="222">
        <v>1</v>
      </c>
      <c r="C30" s="223" t="str">
        <f t="shared" ref="C30:C37" ca="1" si="11">IF(ISNA(V30),"",V30)</f>
        <v>Joanne Frost</v>
      </c>
      <c r="D30" s="223" t="str">
        <f t="shared" ref="D30:D37" si="12">IF(ISNA(Y30),"",Y30)</f>
        <v>Bromsgrove &amp; Redditch AC</v>
      </c>
      <c r="E30" s="224">
        <v>1</v>
      </c>
      <c r="F30" s="225" t="s">
        <v>1821</v>
      </c>
      <c r="G30" s="49"/>
      <c r="H30" s="49"/>
      <c r="I30" s="55">
        <f t="shared" ref="I30:P37" ca="1" si="13">IF($Z30=I$3,$T30,"")</f>
        <v>10</v>
      </c>
      <c r="J30" s="56" t="str">
        <f t="shared" si="13"/>
        <v/>
      </c>
      <c r="K30" s="56" t="str">
        <f t="shared" si="13"/>
        <v/>
      </c>
      <c r="L30" s="56" t="str">
        <f t="shared" si="13"/>
        <v/>
      </c>
      <c r="M30" s="56" t="str">
        <f t="shared" si="13"/>
        <v/>
      </c>
      <c r="N30" s="56" t="str">
        <f t="shared" si="13"/>
        <v/>
      </c>
      <c r="O30" s="57" t="str">
        <f t="shared" si="13"/>
        <v/>
      </c>
      <c r="P30" s="144" t="str">
        <f t="shared" si="13"/>
        <v/>
      </c>
      <c r="Q30" s="2"/>
      <c r="R30" s="2"/>
      <c r="S30" s="42" t="str">
        <f ca="1">VLOOKUP(S29,INDIRECT($S$5),2,FALSE)</f>
        <v>Long Jump</v>
      </c>
      <c r="T30" s="42">
        <f t="shared" ref="T30:T37" ca="1" si="14">IF(X30&gt;1,"Error",U30)</f>
        <v>10</v>
      </c>
      <c r="U30" s="42">
        <f t="shared" ref="U30:U37" ca="1" si="15">IF(AND(E30&lt;&gt;"",LEFT(F30,1)="d"),0,INDIRECT(AB30))</f>
        <v>10</v>
      </c>
      <c r="V30" s="41" t="str">
        <f t="shared" ref="V30:V37" ca="1" si="16">HLOOKUP(E30,INDIRECT($S$4),INDIRECT(AD30),FALSE)</f>
        <v>Joanne Frost</v>
      </c>
      <c r="W30" s="42" t="str">
        <f t="shared" ref="W30:W37" si="17">CONCATENATE("=",AA30)</f>
        <v>=1</v>
      </c>
      <c r="X30" s="42">
        <f t="shared" ref="X30:X37" ca="1" si="18">COUNTIF(INDIRECT(AE30),W30)</f>
        <v>1</v>
      </c>
      <c r="Y30" s="35" t="str">
        <f t="shared" ref="Y30:Y37" si="19">VLOOKUP(E30,TeamID,2,FALSE)</f>
        <v>Bromsgrove &amp; Redditch AC</v>
      </c>
      <c r="Z30" s="1" t="str">
        <f t="shared" ref="Z30:Z37" si="20">IF(ISNA(Y30),"",Y30)</f>
        <v>Bromsgrove &amp; Redditch AC</v>
      </c>
      <c r="AA30" s="1">
        <f t="shared" ref="AA30:AA37" si="21">HLOOKUP(E30,$I$24:$X$25, 2, FALSE)</f>
        <v>1</v>
      </c>
      <c r="AB30" s="1" t="str">
        <f>IF(S32="A","Admin!B24","Admin!C24")</f>
        <v>Admin!B24</v>
      </c>
      <c r="AC30" s="79">
        <v>1</v>
      </c>
      <c r="AD30" s="2" t="str">
        <f t="shared" ref="AD30:AD37" si="22">"S" &amp; ROW(AB30)+AC30</f>
        <v>S31</v>
      </c>
      <c r="AE30" s="2" t="str">
        <f t="shared" ref="AE30:AE37" si="23">"AA$"&amp;ROW(AD30)+AC30-1&amp;":AA$"&amp;ROW(AD30)+AC30+6</f>
        <v>AA$30:AA$37</v>
      </c>
    </row>
    <row r="31" spans="2:31" ht="13.5" customHeight="1" x14ac:dyDescent="0.2">
      <c r="B31" s="34">
        <v>2</v>
      </c>
      <c r="C31" s="67" t="str">
        <f t="shared" ca="1" si="11"/>
        <v>Kaili Woodward</v>
      </c>
      <c r="D31" s="67" t="str">
        <f t="shared" si="12"/>
        <v>Solihull &amp; Small Heath AC</v>
      </c>
      <c r="E31" s="36">
        <v>6</v>
      </c>
      <c r="F31" s="53" t="s">
        <v>1822</v>
      </c>
      <c r="G31" s="49"/>
      <c r="H31" s="49"/>
      <c r="I31" s="58" t="str">
        <f t="shared" si="13"/>
        <v/>
      </c>
      <c r="J31" s="59" t="str">
        <f t="shared" si="13"/>
        <v/>
      </c>
      <c r="K31" s="59" t="str">
        <f t="shared" si="13"/>
        <v/>
      </c>
      <c r="L31" s="59" t="str">
        <f t="shared" si="13"/>
        <v/>
      </c>
      <c r="M31" s="59" t="str">
        <f t="shared" si="13"/>
        <v/>
      </c>
      <c r="N31" s="59">
        <f t="shared" ca="1" si="13"/>
        <v>8</v>
      </c>
      <c r="O31" s="60" t="str">
        <f t="shared" si="13"/>
        <v/>
      </c>
      <c r="P31" s="149" t="str">
        <f t="shared" si="13"/>
        <v/>
      </c>
      <c r="Q31" s="2"/>
      <c r="R31" s="2"/>
      <c r="S31" s="42">
        <f>S29-$S$7</f>
        <v>15</v>
      </c>
      <c r="T31" s="42">
        <f t="shared" ca="1" si="14"/>
        <v>8</v>
      </c>
      <c r="U31" s="42">
        <f t="shared" ca="1" si="15"/>
        <v>8</v>
      </c>
      <c r="V31" s="41" t="str">
        <f t="shared" ca="1" si="16"/>
        <v>Kaili Woodward</v>
      </c>
      <c r="W31" s="42" t="str">
        <f t="shared" si="17"/>
        <v>=6</v>
      </c>
      <c r="X31" s="42">
        <f t="shared" ca="1" si="18"/>
        <v>1</v>
      </c>
      <c r="Y31" s="35" t="str">
        <f t="shared" si="19"/>
        <v>Solihull &amp; Small Heath AC</v>
      </c>
      <c r="Z31" s="1" t="str">
        <f t="shared" si="20"/>
        <v>Solihull &amp; Small Heath AC</v>
      </c>
      <c r="AA31" s="1">
        <f t="shared" si="21"/>
        <v>6</v>
      </c>
      <c r="AB31" s="1" t="str">
        <f>IF(S32="A","Admin!B25","Admin!C25")</f>
        <v>Admin!B25</v>
      </c>
      <c r="AC31" s="79">
        <f t="shared" ref="AC31:AC37" si="24">AC30-1</f>
        <v>0</v>
      </c>
      <c r="AD31" s="2" t="str">
        <f t="shared" si="22"/>
        <v>S31</v>
      </c>
      <c r="AE31" s="2" t="str">
        <f t="shared" si="23"/>
        <v>AA$30:AA$37</v>
      </c>
    </row>
    <row r="32" spans="2:31" ht="13.5" customHeight="1" x14ac:dyDescent="0.2">
      <c r="B32" s="34">
        <v>3</v>
      </c>
      <c r="C32" s="67" t="str">
        <f t="shared" ca="1" si="11"/>
        <v>Megan Evans</v>
      </c>
      <c r="D32" s="67" t="str">
        <f t="shared" si="12"/>
        <v>Royal Sutton Coldfield</v>
      </c>
      <c r="E32" s="36">
        <v>5</v>
      </c>
      <c r="F32" s="53" t="s">
        <v>1823</v>
      </c>
      <c r="G32" s="49"/>
      <c r="H32" s="49"/>
      <c r="I32" s="58" t="str">
        <f t="shared" si="13"/>
        <v/>
      </c>
      <c r="J32" s="59" t="str">
        <f t="shared" si="13"/>
        <v/>
      </c>
      <c r="K32" s="59" t="str">
        <f t="shared" si="13"/>
        <v/>
      </c>
      <c r="L32" s="59" t="str">
        <f t="shared" si="13"/>
        <v/>
      </c>
      <c r="M32" s="59">
        <f t="shared" ca="1" si="13"/>
        <v>7</v>
      </c>
      <c r="N32" s="59" t="str">
        <f t="shared" si="13"/>
        <v/>
      </c>
      <c r="O32" s="60" t="str">
        <f t="shared" si="13"/>
        <v/>
      </c>
      <c r="P32" s="149" t="str">
        <f t="shared" si="13"/>
        <v/>
      </c>
      <c r="Q32" s="2"/>
      <c r="R32" s="2"/>
      <c r="S32" s="81" t="s">
        <v>44</v>
      </c>
      <c r="T32" s="42">
        <f t="shared" ca="1" si="14"/>
        <v>7</v>
      </c>
      <c r="U32" s="42">
        <f t="shared" ca="1" si="15"/>
        <v>7</v>
      </c>
      <c r="V32" s="41" t="str">
        <f t="shared" ca="1" si="16"/>
        <v>Megan Evans</v>
      </c>
      <c r="W32" s="42" t="str">
        <f t="shared" si="17"/>
        <v>=5</v>
      </c>
      <c r="X32" s="42">
        <f t="shared" ca="1" si="18"/>
        <v>1</v>
      </c>
      <c r="Y32" s="35" t="str">
        <f t="shared" si="19"/>
        <v>Royal Sutton Coldfield</v>
      </c>
      <c r="Z32" s="1" t="str">
        <f t="shared" si="20"/>
        <v>Royal Sutton Coldfield</v>
      </c>
      <c r="AA32" s="1">
        <f t="shared" si="21"/>
        <v>5</v>
      </c>
      <c r="AB32" s="1" t="str">
        <f>IF(S32="A","Admin!B26","Admin!C26")</f>
        <v>Admin!B26</v>
      </c>
      <c r="AC32" s="79">
        <f t="shared" si="24"/>
        <v>-1</v>
      </c>
      <c r="AD32" s="2" t="str">
        <f t="shared" si="22"/>
        <v>S31</v>
      </c>
      <c r="AE32" s="2" t="str">
        <f t="shared" si="23"/>
        <v>AA$30:AA$37</v>
      </c>
    </row>
    <row r="33" spans="2:31" ht="13.5" customHeight="1" x14ac:dyDescent="0.2">
      <c r="B33" s="34">
        <v>4</v>
      </c>
      <c r="C33" s="67" t="str">
        <f t="shared" ca="1" si="11"/>
        <v>Paula Williams</v>
      </c>
      <c r="D33" s="67" t="str">
        <f t="shared" si="12"/>
        <v>Stratford on Avon AC</v>
      </c>
      <c r="E33" s="36">
        <v>7</v>
      </c>
      <c r="F33" s="53" t="s">
        <v>1824</v>
      </c>
      <c r="G33" s="49"/>
      <c r="H33" s="49"/>
      <c r="I33" s="58" t="str">
        <f t="shared" si="13"/>
        <v/>
      </c>
      <c r="J33" s="59" t="str">
        <f t="shared" si="13"/>
        <v/>
      </c>
      <c r="K33" s="59" t="str">
        <f t="shared" si="13"/>
        <v/>
      </c>
      <c r="L33" s="59" t="str">
        <f t="shared" si="13"/>
        <v/>
      </c>
      <c r="M33" s="59" t="str">
        <f t="shared" si="13"/>
        <v/>
      </c>
      <c r="N33" s="59" t="str">
        <f t="shared" si="13"/>
        <v/>
      </c>
      <c r="O33" s="60">
        <f t="shared" ca="1" si="13"/>
        <v>6</v>
      </c>
      <c r="P33" s="149" t="str">
        <f t="shared" si="13"/>
        <v/>
      </c>
      <c r="Q33" s="2"/>
      <c r="R33" s="2"/>
      <c r="S33" s="80" t="s">
        <v>85</v>
      </c>
      <c r="T33" s="42">
        <f t="shared" ca="1" si="14"/>
        <v>6</v>
      </c>
      <c r="U33" s="42">
        <f t="shared" ca="1" si="15"/>
        <v>6</v>
      </c>
      <c r="V33" s="41" t="str">
        <f t="shared" ca="1" si="16"/>
        <v>Paula Williams</v>
      </c>
      <c r="W33" s="42" t="str">
        <f t="shared" si="17"/>
        <v>=7</v>
      </c>
      <c r="X33" s="42">
        <f t="shared" ca="1" si="18"/>
        <v>1</v>
      </c>
      <c r="Y33" s="35" t="str">
        <f t="shared" si="19"/>
        <v>Stratford on Avon AC</v>
      </c>
      <c r="Z33" s="1" t="str">
        <f t="shared" si="20"/>
        <v>Stratford on Avon AC</v>
      </c>
      <c r="AA33" s="1">
        <f t="shared" si="21"/>
        <v>7</v>
      </c>
      <c r="AB33" s="1" t="str">
        <f>IF(S32="A","Admin!B27","Admin!C27")</f>
        <v>Admin!B27</v>
      </c>
      <c r="AC33" s="79">
        <f t="shared" si="24"/>
        <v>-2</v>
      </c>
      <c r="AD33" s="2" t="str">
        <f t="shared" si="22"/>
        <v>S31</v>
      </c>
      <c r="AE33" s="2" t="str">
        <f t="shared" si="23"/>
        <v>AA$30:AA$37</v>
      </c>
    </row>
    <row r="34" spans="2:31" ht="13.5" customHeight="1" x14ac:dyDescent="0.2">
      <c r="B34" s="34">
        <v>5</v>
      </c>
      <c r="C34" s="67" t="str">
        <f t="shared" ca="1" si="11"/>
        <v>Jess Lee</v>
      </c>
      <c r="D34" s="67" t="str">
        <f t="shared" si="12"/>
        <v>Burton AC</v>
      </c>
      <c r="E34" s="36">
        <v>2</v>
      </c>
      <c r="F34" s="53" t="s">
        <v>1825</v>
      </c>
      <c r="G34" s="49"/>
      <c r="H34" s="49"/>
      <c r="I34" s="58" t="str">
        <f t="shared" si="13"/>
        <v/>
      </c>
      <c r="J34" s="59">
        <f t="shared" ca="1" si="13"/>
        <v>5</v>
      </c>
      <c r="K34" s="59" t="str">
        <f t="shared" si="13"/>
        <v/>
      </c>
      <c r="L34" s="59" t="str">
        <f t="shared" si="13"/>
        <v/>
      </c>
      <c r="M34" s="59" t="str">
        <f t="shared" si="13"/>
        <v/>
      </c>
      <c r="N34" s="59" t="str">
        <f t="shared" si="13"/>
        <v/>
      </c>
      <c r="O34" s="60" t="str">
        <f t="shared" si="13"/>
        <v/>
      </c>
      <c r="P34" s="149" t="str">
        <f t="shared" si="13"/>
        <v/>
      </c>
      <c r="Q34" s="2"/>
      <c r="R34" s="2"/>
      <c r="S34" s="42"/>
      <c r="T34" s="42">
        <f t="shared" ca="1" si="14"/>
        <v>5</v>
      </c>
      <c r="U34" s="42">
        <f t="shared" ca="1" si="15"/>
        <v>5</v>
      </c>
      <c r="V34" s="41" t="str">
        <f t="shared" ca="1" si="16"/>
        <v>Jess Lee</v>
      </c>
      <c r="W34" s="42" t="str">
        <f t="shared" si="17"/>
        <v>=2</v>
      </c>
      <c r="X34" s="42">
        <f t="shared" ca="1" si="18"/>
        <v>1</v>
      </c>
      <c r="Y34" s="35" t="str">
        <f t="shared" si="19"/>
        <v>Burton AC</v>
      </c>
      <c r="Z34" s="1" t="str">
        <f t="shared" si="20"/>
        <v>Burton AC</v>
      </c>
      <c r="AA34" s="1">
        <f t="shared" si="21"/>
        <v>2</v>
      </c>
      <c r="AB34" s="1" t="str">
        <f>IF(S32="A","Admin!B28","Admin!C28")</f>
        <v>Admin!B28</v>
      </c>
      <c r="AC34" s="79">
        <f t="shared" si="24"/>
        <v>-3</v>
      </c>
      <c r="AD34" s="2" t="str">
        <f t="shared" si="22"/>
        <v>S31</v>
      </c>
      <c r="AE34" s="2" t="str">
        <f t="shared" si="23"/>
        <v>AA$30:AA$37</v>
      </c>
    </row>
    <row r="35" spans="2:31" ht="13.5" customHeight="1" x14ac:dyDescent="0.2">
      <c r="B35" s="34">
        <v>6</v>
      </c>
      <c r="C35" s="67" t="str">
        <f t="shared" ca="1" si="11"/>
        <v>Rebecca Carter</v>
      </c>
      <c r="D35" s="67" t="str">
        <f t="shared" si="12"/>
        <v>Kidderminster &amp; Stourport AC</v>
      </c>
      <c r="E35" s="36">
        <v>3</v>
      </c>
      <c r="F35" s="53" t="s">
        <v>1826</v>
      </c>
      <c r="G35" s="49"/>
      <c r="H35" s="49"/>
      <c r="I35" s="58" t="str">
        <f t="shared" si="13"/>
        <v/>
      </c>
      <c r="J35" s="59" t="str">
        <f t="shared" si="13"/>
        <v/>
      </c>
      <c r="K35" s="59">
        <f t="shared" ca="1" si="13"/>
        <v>4</v>
      </c>
      <c r="L35" s="59" t="str">
        <f t="shared" si="13"/>
        <v/>
      </c>
      <c r="M35" s="59" t="str">
        <f t="shared" si="13"/>
        <v/>
      </c>
      <c r="N35" s="59" t="str">
        <f t="shared" si="13"/>
        <v/>
      </c>
      <c r="O35" s="60" t="str">
        <f t="shared" si="13"/>
        <v/>
      </c>
      <c r="P35" s="149" t="str">
        <f t="shared" si="13"/>
        <v/>
      </c>
      <c r="Q35" s="2"/>
      <c r="R35" s="2"/>
      <c r="S35" s="42"/>
      <c r="T35" s="42">
        <f t="shared" ca="1" si="14"/>
        <v>4</v>
      </c>
      <c r="U35" s="42">
        <f t="shared" ca="1" si="15"/>
        <v>4</v>
      </c>
      <c r="V35" s="41" t="str">
        <f t="shared" ca="1" si="16"/>
        <v>Rebecca Carter</v>
      </c>
      <c r="W35" s="42" t="str">
        <f t="shared" si="17"/>
        <v>=3</v>
      </c>
      <c r="X35" s="42">
        <f t="shared" ca="1" si="18"/>
        <v>1</v>
      </c>
      <c r="Y35" s="35" t="str">
        <f t="shared" si="19"/>
        <v>Kidderminster &amp; Stourport AC</v>
      </c>
      <c r="Z35" s="1" t="str">
        <f t="shared" si="20"/>
        <v>Kidderminster &amp; Stourport AC</v>
      </c>
      <c r="AA35" s="1">
        <f t="shared" si="21"/>
        <v>3</v>
      </c>
      <c r="AB35" s="1" t="str">
        <f>IF(S32="A","Admin!B29","Admin!C29")</f>
        <v>Admin!B29</v>
      </c>
      <c r="AC35" s="79">
        <f t="shared" si="24"/>
        <v>-4</v>
      </c>
      <c r="AD35" s="2" t="str">
        <f t="shared" si="22"/>
        <v>S31</v>
      </c>
      <c r="AE35" s="2" t="str">
        <f t="shared" si="23"/>
        <v>AA$30:AA$37</v>
      </c>
    </row>
    <row r="36" spans="2:31" ht="13.5" customHeight="1" x14ac:dyDescent="0.2">
      <c r="B36" s="37">
        <v>7</v>
      </c>
      <c r="C36" s="68" t="str">
        <f t="shared" ca="1" si="11"/>
        <v>Lisa Scarfi</v>
      </c>
      <c r="D36" s="68" t="str">
        <f t="shared" si="12"/>
        <v>Newport Harriers</v>
      </c>
      <c r="E36" s="38">
        <v>44</v>
      </c>
      <c r="F36" s="54" t="s">
        <v>1827</v>
      </c>
      <c r="G36" s="49"/>
      <c r="H36" s="49"/>
      <c r="I36" s="61" t="str">
        <f t="shared" si="13"/>
        <v/>
      </c>
      <c r="J36" s="62" t="str">
        <f t="shared" si="13"/>
        <v/>
      </c>
      <c r="K36" s="62" t="str">
        <f t="shared" si="13"/>
        <v/>
      </c>
      <c r="L36" s="62">
        <f t="shared" ca="1" si="13"/>
        <v>3</v>
      </c>
      <c r="M36" s="62" t="str">
        <f t="shared" si="13"/>
        <v/>
      </c>
      <c r="N36" s="62" t="str">
        <f t="shared" si="13"/>
        <v/>
      </c>
      <c r="O36" s="63" t="str">
        <f t="shared" si="13"/>
        <v/>
      </c>
      <c r="P36" s="149" t="str">
        <f t="shared" si="13"/>
        <v/>
      </c>
      <c r="Q36" s="2"/>
      <c r="R36" s="2"/>
      <c r="S36" s="42"/>
      <c r="T36" s="42">
        <f t="shared" ca="1" si="14"/>
        <v>3</v>
      </c>
      <c r="U36" s="42">
        <f t="shared" ca="1" si="15"/>
        <v>3</v>
      </c>
      <c r="V36" s="41" t="str">
        <f t="shared" ca="1" si="16"/>
        <v>Lisa Scarfi</v>
      </c>
      <c r="W36" s="42" t="str">
        <f t="shared" si="17"/>
        <v>=4</v>
      </c>
      <c r="X36" s="42">
        <f t="shared" ca="1" si="18"/>
        <v>1</v>
      </c>
      <c r="Y36" s="35" t="str">
        <f t="shared" si="19"/>
        <v>Newport Harriers</v>
      </c>
      <c r="Z36" s="1" t="str">
        <f t="shared" si="20"/>
        <v>Newport Harriers</v>
      </c>
      <c r="AA36" s="1">
        <f t="shared" si="21"/>
        <v>4</v>
      </c>
      <c r="AB36" s="1" t="str">
        <f>IF(S32="A","Admin!B30","Admin!C30")</f>
        <v>Admin!B30</v>
      </c>
      <c r="AC36" s="79">
        <f t="shared" si="24"/>
        <v>-5</v>
      </c>
      <c r="AD36" s="2" t="str">
        <f t="shared" si="22"/>
        <v>S31</v>
      </c>
      <c r="AE36" s="2" t="str">
        <f t="shared" si="23"/>
        <v>AA$30:AA$37</v>
      </c>
    </row>
    <row r="37" spans="2:31" ht="13.5" hidden="1" customHeight="1" x14ac:dyDescent="0.2">
      <c r="B37" s="378">
        <v>8</v>
      </c>
      <c r="C37" s="379" t="str">
        <f t="shared" ca="1" si="11"/>
        <v/>
      </c>
      <c r="D37" s="379" t="str">
        <f t="shared" si="12"/>
        <v/>
      </c>
      <c r="E37" s="380"/>
      <c r="F37" s="381" t="s">
        <v>98</v>
      </c>
      <c r="G37" s="49"/>
      <c r="H37" s="49"/>
      <c r="I37" s="374" t="str">
        <f t="shared" si="13"/>
        <v/>
      </c>
      <c r="J37" s="382" t="str">
        <f t="shared" si="13"/>
        <v/>
      </c>
      <c r="K37" s="382" t="str">
        <f t="shared" si="13"/>
        <v/>
      </c>
      <c r="L37" s="382" t="str">
        <f t="shared" si="13"/>
        <v/>
      </c>
      <c r="M37" s="382" t="str">
        <f t="shared" si="13"/>
        <v/>
      </c>
      <c r="N37" s="382" t="str">
        <f t="shared" si="13"/>
        <v/>
      </c>
      <c r="O37" s="382" t="str">
        <f t="shared" si="13"/>
        <v/>
      </c>
      <c r="P37" s="63" t="str">
        <f t="shared" si="13"/>
        <v/>
      </c>
      <c r="Q37" s="2"/>
      <c r="R37" s="2"/>
      <c r="S37" s="42"/>
      <c r="T37" s="42">
        <f t="shared" ca="1" si="14"/>
        <v>0</v>
      </c>
      <c r="U37" s="42">
        <f t="shared" ca="1" si="15"/>
        <v>0</v>
      </c>
      <c r="V37" s="41" t="e">
        <f t="shared" ca="1" si="16"/>
        <v>#N/A</v>
      </c>
      <c r="W37" s="42" t="e">
        <f t="shared" si="17"/>
        <v>#N/A</v>
      </c>
      <c r="X37" s="42">
        <f t="shared" ca="1" si="18"/>
        <v>1</v>
      </c>
      <c r="Y37" s="35" t="e">
        <f t="shared" si="19"/>
        <v>#N/A</v>
      </c>
      <c r="Z37" s="1" t="str">
        <f t="shared" si="20"/>
        <v/>
      </c>
      <c r="AA37" s="1" t="e">
        <f t="shared" si="21"/>
        <v>#N/A</v>
      </c>
      <c r="AB37" s="1" t="str">
        <f>IF(S32="A","Admin!B31","Admin!C31")</f>
        <v>Admin!B31</v>
      </c>
      <c r="AC37" s="79">
        <f t="shared" si="24"/>
        <v>-6</v>
      </c>
      <c r="AD37" s="2" t="str">
        <f t="shared" si="22"/>
        <v>S31</v>
      </c>
      <c r="AE37" s="2" t="str">
        <f t="shared" si="23"/>
        <v>AA$30:AA$37</v>
      </c>
    </row>
    <row r="38" spans="2:31" ht="13.5" customHeight="1" x14ac:dyDescent="0.2">
      <c r="B38" s="50"/>
      <c r="C38" s="48"/>
      <c r="D38" s="48"/>
      <c r="E38" s="50"/>
      <c r="F38" s="49" t="s">
        <v>98</v>
      </c>
      <c r="G38" s="49"/>
      <c r="H38" s="49"/>
      <c r="I38" s="51"/>
      <c r="J38" s="51"/>
      <c r="K38" s="51"/>
      <c r="L38" s="51"/>
      <c r="M38" s="51"/>
      <c r="N38" s="51"/>
      <c r="O38" s="51"/>
      <c r="P38" s="51"/>
      <c r="Q38" s="2"/>
      <c r="R38" s="2"/>
      <c r="S38" s="42"/>
      <c r="T38" s="42"/>
      <c r="U38" s="41"/>
      <c r="V38" s="41"/>
      <c r="W38" s="42"/>
      <c r="X38" s="42"/>
      <c r="Y38" s="41"/>
    </row>
    <row r="39" spans="2:31" ht="13.5" customHeight="1" x14ac:dyDescent="0.2">
      <c r="B39" s="50"/>
      <c r="C39" s="48"/>
      <c r="D39" s="48"/>
      <c r="E39" s="50"/>
      <c r="F39" s="49"/>
      <c r="G39" s="49"/>
      <c r="H39" s="49"/>
      <c r="I39" s="51"/>
      <c r="J39" s="51"/>
      <c r="K39" s="51"/>
      <c r="L39" s="51"/>
      <c r="M39" s="51"/>
      <c r="N39" s="51"/>
      <c r="O39" s="51"/>
      <c r="P39" s="51"/>
      <c r="Q39" s="2"/>
      <c r="R39" s="2"/>
      <c r="S39" s="42"/>
      <c r="T39" s="42"/>
      <c r="U39" s="41"/>
      <c r="V39" s="41"/>
      <c r="W39" s="42"/>
      <c r="X39" s="42"/>
      <c r="Y39" s="41"/>
    </row>
    <row r="40" spans="2:31" s="2" customFormat="1" ht="13.5" customHeight="1" x14ac:dyDescent="0.2">
      <c r="B40" s="32" t="str">
        <f ca="1">S42 &amp; " " &amp; S44 &amp; " string  (" &amp; S$3 &amp;")"</f>
        <v>Long Jump B string  (Women)</v>
      </c>
      <c r="D40" s="87" t="s">
        <v>94</v>
      </c>
      <c r="E40" s="390"/>
      <c r="F40" s="29" t="s">
        <v>72</v>
      </c>
      <c r="H40" s="47"/>
      <c r="I40" s="29"/>
    </row>
    <row r="41" spans="2:31" ht="13.5" customHeight="1" x14ac:dyDescent="0.2">
      <c r="B41" s="75" t="s">
        <v>26</v>
      </c>
      <c r="C41" s="76" t="s">
        <v>23</v>
      </c>
      <c r="D41" s="76" t="s">
        <v>70</v>
      </c>
      <c r="E41" s="77" t="s">
        <v>24</v>
      </c>
      <c r="F41" s="78" t="s">
        <v>27</v>
      </c>
      <c r="G41" s="48"/>
      <c r="H41" s="48"/>
      <c r="I41" s="70" t="str">
        <f t="shared" ref="I41:P41" si="25">I$3</f>
        <v>Bromsgrove &amp; Redditch AC</v>
      </c>
      <c r="J41" s="70" t="str">
        <f t="shared" si="25"/>
        <v>Burton AC</v>
      </c>
      <c r="K41" s="70" t="str">
        <f t="shared" si="25"/>
        <v>Kidderminster &amp; Stourport AC</v>
      </c>
      <c r="L41" s="70" t="str">
        <f t="shared" si="25"/>
        <v>Newport Harriers</v>
      </c>
      <c r="M41" s="70" t="str">
        <f t="shared" si="25"/>
        <v>Royal Sutton Coldfield</v>
      </c>
      <c r="N41" s="70" t="str">
        <f t="shared" si="25"/>
        <v>Solihull &amp; Small Heath AC</v>
      </c>
      <c r="O41" s="70" t="str">
        <f t="shared" si="25"/>
        <v>Stratford on Avon AC</v>
      </c>
      <c r="P41" s="383" t="str">
        <f t="shared" si="25"/>
        <v>Team8</v>
      </c>
      <c r="S41" s="40">
        <v>16</v>
      </c>
      <c r="T41" s="41"/>
      <c r="U41" s="42" t="s">
        <v>81</v>
      </c>
      <c r="V41" s="41"/>
      <c r="W41" s="42"/>
      <c r="X41" s="42" t="s">
        <v>82</v>
      </c>
      <c r="Y41" s="41" t="s">
        <v>83</v>
      </c>
      <c r="Z41" s="1" t="s">
        <v>84</v>
      </c>
    </row>
    <row r="42" spans="2:31" ht="13.5" customHeight="1" x14ac:dyDescent="0.2">
      <c r="B42" s="222">
        <v>1</v>
      </c>
      <c r="C42" s="223" t="str">
        <f t="shared" ref="C42:C49" ca="1" si="26">IF(ISNA(V42),"",V42)</f>
        <v>Rachel Padbury</v>
      </c>
      <c r="D42" s="223" t="str">
        <f t="shared" ref="D42:D49" si="27">IF(ISNA(Y42),"",Y42)</f>
        <v>Solihull &amp; Small Heath AC</v>
      </c>
      <c r="E42" s="224">
        <v>66</v>
      </c>
      <c r="F42" s="225" t="s">
        <v>1828</v>
      </c>
      <c r="G42" s="49"/>
      <c r="H42" s="49"/>
      <c r="I42" s="55" t="str">
        <f t="shared" ref="I42:P49" si="28">IF($Z42=I$3,$T42,"")</f>
        <v/>
      </c>
      <c r="J42" s="56" t="str">
        <f t="shared" si="28"/>
        <v/>
      </c>
      <c r="K42" s="56" t="str">
        <f t="shared" si="28"/>
        <v/>
      </c>
      <c r="L42" s="56" t="str">
        <f t="shared" si="28"/>
        <v/>
      </c>
      <c r="M42" s="56" t="str">
        <f t="shared" si="28"/>
        <v/>
      </c>
      <c r="N42" s="56">
        <f t="shared" ca="1" si="28"/>
        <v>8</v>
      </c>
      <c r="O42" s="57" t="str">
        <f t="shared" si="28"/>
        <v/>
      </c>
      <c r="P42" s="144" t="str">
        <f t="shared" si="28"/>
        <v/>
      </c>
      <c r="Q42" s="2"/>
      <c r="R42" s="2"/>
      <c r="S42" s="42" t="str">
        <f ca="1">VLOOKUP(S41,INDIRECT($S$5),2,FALSE)</f>
        <v>Long Jump</v>
      </c>
      <c r="T42" s="42">
        <f t="shared" ref="T42:T49" ca="1" si="29">IF(X42&gt;1,"Error",U42)</f>
        <v>8</v>
      </c>
      <c r="U42" s="42">
        <f t="shared" ref="U42:U49" ca="1" si="30">IF(AND(E42&lt;&gt;"",LEFT(F42,1)="d"),0,INDIRECT(AB42))</f>
        <v>8</v>
      </c>
      <c r="V42" s="41" t="str">
        <f t="shared" ref="V42:V49" ca="1" si="31">HLOOKUP(E42,INDIRECT($S$4),INDIRECT(AD42),FALSE)</f>
        <v>Rachel Padbury</v>
      </c>
      <c r="W42" s="42" t="str">
        <f t="shared" ref="W42:W49" si="32">CONCATENATE("=",AA42)</f>
        <v>=6</v>
      </c>
      <c r="X42" s="42">
        <f t="shared" ref="X42:X49" ca="1" si="33">COUNTIF(INDIRECT(AE42),W42)</f>
        <v>1</v>
      </c>
      <c r="Y42" s="35" t="str">
        <f t="shared" ref="Y42:Y49" si="34">VLOOKUP(E42,TeamID,2,FALSE)</f>
        <v>Solihull &amp; Small Heath AC</v>
      </c>
      <c r="Z42" s="1" t="str">
        <f t="shared" ref="Z42:Z49" si="35">IF(ISNA(Y42),"",Y42)</f>
        <v>Solihull &amp; Small Heath AC</v>
      </c>
      <c r="AA42" s="1">
        <f t="shared" ref="AA42:AA49" si="36">HLOOKUP(E42,$I$24:$X$25, 2, FALSE)</f>
        <v>6</v>
      </c>
      <c r="AB42" s="1" t="str">
        <f>IF(S44="A","Admin!B24","Admin!C24")</f>
        <v>Admin!C24</v>
      </c>
      <c r="AC42" s="79">
        <v>1</v>
      </c>
      <c r="AD42" s="2" t="str">
        <f t="shared" ref="AD42:AD49" si="37">"S" &amp; ROW(AB42)+AC42</f>
        <v>S43</v>
      </c>
      <c r="AE42" s="2" t="str">
        <f t="shared" ref="AE42:AE49" si="38">"AA$"&amp;ROW(AD42)+AC42-1&amp;":AA$"&amp;ROW(AD42)+AC42+6</f>
        <v>AA$42:AA$49</v>
      </c>
    </row>
    <row r="43" spans="2:31" ht="13.5" customHeight="1" x14ac:dyDescent="0.2">
      <c r="B43" s="34">
        <v>2</v>
      </c>
      <c r="C43" s="67" t="str">
        <f t="shared" ca="1" si="26"/>
        <v>Harriet Buxton</v>
      </c>
      <c r="D43" s="67" t="str">
        <f t="shared" si="27"/>
        <v>Burton AC</v>
      </c>
      <c r="E43" s="36">
        <v>22</v>
      </c>
      <c r="F43" s="53" t="s">
        <v>1829</v>
      </c>
      <c r="G43" s="49"/>
      <c r="H43" s="49"/>
      <c r="I43" s="58" t="str">
        <f t="shared" si="28"/>
        <v/>
      </c>
      <c r="J43" s="59">
        <f t="shared" ca="1" si="28"/>
        <v>6</v>
      </c>
      <c r="K43" s="59" t="str">
        <f t="shared" si="28"/>
        <v/>
      </c>
      <c r="L43" s="59" t="str">
        <f t="shared" si="28"/>
        <v/>
      </c>
      <c r="M43" s="59" t="str">
        <f t="shared" si="28"/>
        <v/>
      </c>
      <c r="N43" s="59" t="str">
        <f t="shared" si="28"/>
        <v/>
      </c>
      <c r="O43" s="60" t="str">
        <f t="shared" si="28"/>
        <v/>
      </c>
      <c r="P43" s="149" t="str">
        <f t="shared" si="28"/>
        <v/>
      </c>
      <c r="Q43" s="2"/>
      <c r="R43" s="2"/>
      <c r="S43" s="42">
        <f>S41-$S$7</f>
        <v>15</v>
      </c>
      <c r="T43" s="42">
        <f t="shared" ca="1" si="29"/>
        <v>6</v>
      </c>
      <c r="U43" s="42">
        <f t="shared" ca="1" si="30"/>
        <v>6</v>
      </c>
      <c r="V43" s="41" t="str">
        <f t="shared" ca="1" si="31"/>
        <v>Harriet Buxton</v>
      </c>
      <c r="W43" s="42" t="str">
        <f t="shared" si="32"/>
        <v>=2</v>
      </c>
      <c r="X43" s="42">
        <f t="shared" ca="1" si="33"/>
        <v>1</v>
      </c>
      <c r="Y43" s="35" t="str">
        <f t="shared" si="34"/>
        <v>Burton AC</v>
      </c>
      <c r="Z43" s="1" t="str">
        <f t="shared" si="35"/>
        <v>Burton AC</v>
      </c>
      <c r="AA43" s="1">
        <f t="shared" si="36"/>
        <v>2</v>
      </c>
      <c r="AB43" s="1" t="str">
        <f>IF(S44="A","Admin!B25","Admin!C25")</f>
        <v>Admin!C25</v>
      </c>
      <c r="AC43" s="79">
        <f t="shared" ref="AC43:AC49" si="39">AC42-1</f>
        <v>0</v>
      </c>
      <c r="AD43" s="2" t="str">
        <f t="shared" si="37"/>
        <v>S43</v>
      </c>
      <c r="AE43" s="2" t="str">
        <f t="shared" si="38"/>
        <v>AA$42:AA$49</v>
      </c>
    </row>
    <row r="44" spans="2:31" ht="13.5" customHeight="1" x14ac:dyDescent="0.2">
      <c r="B44" s="34">
        <v>3</v>
      </c>
      <c r="C44" s="67" t="str">
        <f t="shared" ca="1" si="26"/>
        <v>Ashleigh Beaven</v>
      </c>
      <c r="D44" s="67" t="str">
        <f t="shared" si="27"/>
        <v>Bromsgrove &amp; Redditch AC</v>
      </c>
      <c r="E44" s="36">
        <v>11</v>
      </c>
      <c r="F44" s="53" t="s">
        <v>1830</v>
      </c>
      <c r="G44" s="49"/>
      <c r="H44" s="49"/>
      <c r="I44" s="58">
        <f t="shared" ca="1" si="28"/>
        <v>5</v>
      </c>
      <c r="J44" s="59" t="str">
        <f t="shared" si="28"/>
        <v/>
      </c>
      <c r="K44" s="59" t="str">
        <f t="shared" si="28"/>
        <v/>
      </c>
      <c r="L44" s="59" t="str">
        <f t="shared" si="28"/>
        <v/>
      </c>
      <c r="M44" s="59" t="str">
        <f t="shared" si="28"/>
        <v/>
      </c>
      <c r="N44" s="59" t="str">
        <f t="shared" si="28"/>
        <v/>
      </c>
      <c r="O44" s="60" t="str">
        <f t="shared" si="28"/>
        <v/>
      </c>
      <c r="P44" s="149" t="str">
        <f t="shared" si="28"/>
        <v/>
      </c>
      <c r="Q44" s="2"/>
      <c r="R44" s="2"/>
      <c r="S44" s="81" t="s">
        <v>45</v>
      </c>
      <c r="T44" s="42">
        <f t="shared" ca="1" si="29"/>
        <v>5</v>
      </c>
      <c r="U44" s="42">
        <f t="shared" ca="1" si="30"/>
        <v>5</v>
      </c>
      <c r="V44" s="41" t="str">
        <f t="shared" ca="1" si="31"/>
        <v>Ashleigh Beaven</v>
      </c>
      <c r="W44" s="42" t="str">
        <f t="shared" si="32"/>
        <v>=1</v>
      </c>
      <c r="X44" s="42">
        <f t="shared" ca="1" si="33"/>
        <v>1</v>
      </c>
      <c r="Y44" s="35" t="str">
        <f t="shared" si="34"/>
        <v>Bromsgrove &amp; Redditch AC</v>
      </c>
      <c r="Z44" s="1" t="str">
        <f t="shared" si="35"/>
        <v>Bromsgrove &amp; Redditch AC</v>
      </c>
      <c r="AA44" s="1">
        <f t="shared" si="36"/>
        <v>1</v>
      </c>
      <c r="AB44" s="1" t="str">
        <f>IF(S44="A","Admin!B26","Admin!C26")</f>
        <v>Admin!C26</v>
      </c>
      <c r="AC44" s="79">
        <f t="shared" si="39"/>
        <v>-1</v>
      </c>
      <c r="AD44" s="2" t="str">
        <f t="shared" si="37"/>
        <v>S43</v>
      </c>
      <c r="AE44" s="2" t="str">
        <f t="shared" si="38"/>
        <v>AA$42:AA$49</v>
      </c>
    </row>
    <row r="45" spans="2:31" ht="13.5" customHeight="1" x14ac:dyDescent="0.2">
      <c r="B45" s="34">
        <v>4</v>
      </c>
      <c r="C45" s="67" t="str">
        <f t="shared" ca="1" si="26"/>
        <v>Lucy Keig</v>
      </c>
      <c r="D45" s="67" t="str">
        <f t="shared" si="27"/>
        <v>Royal Sutton Coldfield</v>
      </c>
      <c r="E45" s="36">
        <v>55</v>
      </c>
      <c r="F45" s="53" t="s">
        <v>1831</v>
      </c>
      <c r="G45" s="49"/>
      <c r="H45" s="49"/>
      <c r="I45" s="58" t="str">
        <f t="shared" si="28"/>
        <v/>
      </c>
      <c r="J45" s="59" t="str">
        <f t="shared" si="28"/>
        <v/>
      </c>
      <c r="K45" s="59" t="str">
        <f t="shared" si="28"/>
        <v/>
      </c>
      <c r="L45" s="59" t="str">
        <f t="shared" si="28"/>
        <v/>
      </c>
      <c r="M45" s="59">
        <f t="shared" ca="1" si="28"/>
        <v>4</v>
      </c>
      <c r="N45" s="59" t="str">
        <f t="shared" si="28"/>
        <v/>
      </c>
      <c r="O45" s="60" t="str">
        <f t="shared" si="28"/>
        <v/>
      </c>
      <c r="P45" s="149" t="str">
        <f t="shared" si="28"/>
        <v/>
      </c>
      <c r="Q45" s="2"/>
      <c r="R45" s="2"/>
      <c r="S45" s="80" t="s">
        <v>85</v>
      </c>
      <c r="T45" s="42">
        <f t="shared" ca="1" si="29"/>
        <v>4</v>
      </c>
      <c r="U45" s="42">
        <f t="shared" ca="1" si="30"/>
        <v>4</v>
      </c>
      <c r="V45" s="41" t="str">
        <f t="shared" ca="1" si="31"/>
        <v>Lucy Keig</v>
      </c>
      <c r="W45" s="42" t="str">
        <f t="shared" si="32"/>
        <v>=5</v>
      </c>
      <c r="X45" s="42">
        <f t="shared" ca="1" si="33"/>
        <v>1</v>
      </c>
      <c r="Y45" s="35" t="str">
        <f t="shared" si="34"/>
        <v>Royal Sutton Coldfield</v>
      </c>
      <c r="Z45" s="1" t="str">
        <f t="shared" si="35"/>
        <v>Royal Sutton Coldfield</v>
      </c>
      <c r="AA45" s="1">
        <f t="shared" si="36"/>
        <v>5</v>
      </c>
      <c r="AB45" s="1" t="str">
        <f>IF(S44="A","Admin!B27","Admin!C27")</f>
        <v>Admin!C27</v>
      </c>
      <c r="AC45" s="79">
        <f t="shared" si="39"/>
        <v>-2</v>
      </c>
      <c r="AD45" s="2" t="str">
        <f t="shared" si="37"/>
        <v>S43</v>
      </c>
      <c r="AE45" s="2" t="str">
        <f t="shared" si="38"/>
        <v>AA$42:AA$49</v>
      </c>
    </row>
    <row r="46" spans="2:31" ht="13.5" customHeight="1" x14ac:dyDescent="0.2">
      <c r="B46" s="34">
        <v>5</v>
      </c>
      <c r="C46" s="67" t="str">
        <f t="shared" ca="1" si="26"/>
        <v>Jess Surridge</v>
      </c>
      <c r="D46" s="67" t="str">
        <f t="shared" si="27"/>
        <v>Kidderminster &amp; Stourport AC</v>
      </c>
      <c r="E46" s="36">
        <v>33</v>
      </c>
      <c r="F46" s="53" t="s">
        <v>1832</v>
      </c>
      <c r="G46" s="49"/>
      <c r="H46" s="49"/>
      <c r="I46" s="58" t="str">
        <f t="shared" si="28"/>
        <v/>
      </c>
      <c r="J46" s="59" t="str">
        <f t="shared" si="28"/>
        <v/>
      </c>
      <c r="K46" s="59">
        <f t="shared" ca="1" si="28"/>
        <v>3</v>
      </c>
      <c r="L46" s="59" t="str">
        <f t="shared" si="28"/>
        <v/>
      </c>
      <c r="M46" s="59" t="str">
        <f t="shared" si="28"/>
        <v/>
      </c>
      <c r="N46" s="59" t="str">
        <f t="shared" si="28"/>
        <v/>
      </c>
      <c r="O46" s="60" t="str">
        <f t="shared" si="28"/>
        <v/>
      </c>
      <c r="P46" s="149" t="str">
        <f t="shared" si="28"/>
        <v/>
      </c>
      <c r="Q46" s="2"/>
      <c r="R46" s="2"/>
      <c r="S46" s="42"/>
      <c r="T46" s="42">
        <f t="shared" ca="1" si="29"/>
        <v>3</v>
      </c>
      <c r="U46" s="42">
        <f t="shared" ca="1" si="30"/>
        <v>3</v>
      </c>
      <c r="V46" s="41" t="str">
        <f t="shared" ca="1" si="31"/>
        <v>Jess Surridge</v>
      </c>
      <c r="W46" s="42" t="str">
        <f t="shared" si="32"/>
        <v>=3</v>
      </c>
      <c r="X46" s="42">
        <f t="shared" ca="1" si="33"/>
        <v>1</v>
      </c>
      <c r="Y46" s="35" t="str">
        <f t="shared" si="34"/>
        <v>Kidderminster &amp; Stourport AC</v>
      </c>
      <c r="Z46" s="1" t="str">
        <f t="shared" si="35"/>
        <v>Kidderminster &amp; Stourport AC</v>
      </c>
      <c r="AA46" s="1">
        <f t="shared" si="36"/>
        <v>3</v>
      </c>
      <c r="AB46" s="1" t="str">
        <f>IF(S44="A","Admin!B28","Admin!C28")</f>
        <v>Admin!C28</v>
      </c>
      <c r="AC46" s="79">
        <f t="shared" si="39"/>
        <v>-3</v>
      </c>
      <c r="AD46" s="2" t="str">
        <f t="shared" si="37"/>
        <v>S43</v>
      </c>
      <c r="AE46" s="2" t="str">
        <f t="shared" si="38"/>
        <v>AA$42:AA$49</v>
      </c>
    </row>
    <row r="47" spans="2:31" ht="13.5" customHeight="1" x14ac:dyDescent="0.2">
      <c r="B47" s="34">
        <v>6</v>
      </c>
      <c r="C47" s="67" t="str">
        <f t="shared" ca="1" si="26"/>
        <v>Jasmine Williams</v>
      </c>
      <c r="D47" s="67" t="str">
        <f t="shared" si="27"/>
        <v>Stratford on Avon AC</v>
      </c>
      <c r="E47" s="36">
        <v>77</v>
      </c>
      <c r="F47" s="53" t="s">
        <v>1833</v>
      </c>
      <c r="G47" s="49"/>
      <c r="H47" s="49"/>
      <c r="I47" s="58" t="str">
        <f t="shared" si="28"/>
        <v/>
      </c>
      <c r="J47" s="59" t="str">
        <f t="shared" si="28"/>
        <v/>
      </c>
      <c r="K47" s="59" t="str">
        <f t="shared" si="28"/>
        <v/>
      </c>
      <c r="L47" s="59" t="str">
        <f t="shared" si="28"/>
        <v/>
      </c>
      <c r="M47" s="59" t="str">
        <f t="shared" si="28"/>
        <v/>
      </c>
      <c r="N47" s="59" t="str">
        <f t="shared" si="28"/>
        <v/>
      </c>
      <c r="O47" s="60">
        <f t="shared" ca="1" si="28"/>
        <v>2</v>
      </c>
      <c r="P47" s="149" t="str">
        <f t="shared" si="28"/>
        <v/>
      </c>
      <c r="Q47" s="2"/>
      <c r="R47" s="2"/>
      <c r="S47" s="42"/>
      <c r="T47" s="42">
        <f t="shared" ca="1" si="29"/>
        <v>2</v>
      </c>
      <c r="U47" s="42">
        <f t="shared" ca="1" si="30"/>
        <v>2</v>
      </c>
      <c r="V47" s="41" t="str">
        <f t="shared" ca="1" si="31"/>
        <v>Jasmine Williams</v>
      </c>
      <c r="W47" s="42" t="str">
        <f t="shared" si="32"/>
        <v>=7</v>
      </c>
      <c r="X47" s="42">
        <f t="shared" ca="1" si="33"/>
        <v>1</v>
      </c>
      <c r="Y47" s="35" t="str">
        <f t="shared" si="34"/>
        <v>Stratford on Avon AC</v>
      </c>
      <c r="Z47" s="1" t="str">
        <f t="shared" si="35"/>
        <v>Stratford on Avon AC</v>
      </c>
      <c r="AA47" s="1">
        <f t="shared" si="36"/>
        <v>7</v>
      </c>
      <c r="AB47" s="1" t="str">
        <f>IF(S44="A","Admin!B29","Admin!C29")</f>
        <v>Admin!C29</v>
      </c>
      <c r="AC47" s="79">
        <f t="shared" si="39"/>
        <v>-4</v>
      </c>
      <c r="AD47" s="2" t="str">
        <f t="shared" si="37"/>
        <v>S43</v>
      </c>
      <c r="AE47" s="2" t="str">
        <f t="shared" si="38"/>
        <v>AA$42:AA$49</v>
      </c>
    </row>
    <row r="48" spans="2:31" ht="13.5" customHeight="1" x14ac:dyDescent="0.2">
      <c r="B48" s="37">
        <v>7</v>
      </c>
      <c r="C48" s="68" t="str">
        <f t="shared" ca="1" si="26"/>
        <v>Chloe Powell</v>
      </c>
      <c r="D48" s="68" t="str">
        <f t="shared" si="27"/>
        <v>Newport Harriers</v>
      </c>
      <c r="E48" s="38">
        <v>4</v>
      </c>
      <c r="F48" s="54" t="s">
        <v>1834</v>
      </c>
      <c r="G48" s="49"/>
      <c r="H48" s="49"/>
      <c r="I48" s="61" t="str">
        <f t="shared" si="28"/>
        <v/>
      </c>
      <c r="J48" s="62" t="str">
        <f t="shared" si="28"/>
        <v/>
      </c>
      <c r="K48" s="62" t="str">
        <f t="shared" si="28"/>
        <v/>
      </c>
      <c r="L48" s="62">
        <f t="shared" ca="1" si="28"/>
        <v>1</v>
      </c>
      <c r="M48" s="62" t="str">
        <f t="shared" si="28"/>
        <v/>
      </c>
      <c r="N48" s="62" t="str">
        <f t="shared" si="28"/>
        <v/>
      </c>
      <c r="O48" s="63" t="str">
        <f t="shared" si="28"/>
        <v/>
      </c>
      <c r="P48" s="149" t="str">
        <f t="shared" si="28"/>
        <v/>
      </c>
      <c r="Q48" s="2"/>
      <c r="R48" s="2"/>
      <c r="S48" s="42"/>
      <c r="T48" s="42">
        <f t="shared" ca="1" si="29"/>
        <v>1</v>
      </c>
      <c r="U48" s="42">
        <f t="shared" ca="1" si="30"/>
        <v>1</v>
      </c>
      <c r="V48" s="41" t="str">
        <f t="shared" ca="1" si="31"/>
        <v>Chloe Powell</v>
      </c>
      <c r="W48" s="42" t="str">
        <f t="shared" si="32"/>
        <v>=4</v>
      </c>
      <c r="X48" s="42">
        <f t="shared" ca="1" si="33"/>
        <v>1</v>
      </c>
      <c r="Y48" s="35" t="str">
        <f t="shared" si="34"/>
        <v>Newport Harriers</v>
      </c>
      <c r="Z48" s="1" t="str">
        <f t="shared" si="35"/>
        <v>Newport Harriers</v>
      </c>
      <c r="AA48" s="1">
        <f t="shared" si="36"/>
        <v>4</v>
      </c>
      <c r="AB48" s="1" t="str">
        <f>IF(S44="A","Admin!B30","Admin!C30")</f>
        <v>Admin!C30</v>
      </c>
      <c r="AC48" s="79">
        <f t="shared" si="39"/>
        <v>-5</v>
      </c>
      <c r="AD48" s="2" t="str">
        <f t="shared" si="37"/>
        <v>S43</v>
      </c>
      <c r="AE48" s="2" t="str">
        <f t="shared" si="38"/>
        <v>AA$42:AA$49</v>
      </c>
    </row>
    <row r="49" spans="2:31" ht="13.5" hidden="1" customHeight="1" x14ac:dyDescent="0.2">
      <c r="B49" s="378">
        <v>8</v>
      </c>
      <c r="C49" s="379" t="str">
        <f t="shared" ca="1" si="26"/>
        <v/>
      </c>
      <c r="D49" s="379" t="str">
        <f t="shared" si="27"/>
        <v/>
      </c>
      <c r="E49" s="380"/>
      <c r="F49" s="381" t="s">
        <v>98</v>
      </c>
      <c r="G49" s="49"/>
      <c r="H49" s="49"/>
      <c r="I49" s="374" t="str">
        <f t="shared" si="28"/>
        <v/>
      </c>
      <c r="J49" s="382" t="str">
        <f t="shared" si="28"/>
        <v/>
      </c>
      <c r="K49" s="382" t="str">
        <f t="shared" si="28"/>
        <v/>
      </c>
      <c r="L49" s="382" t="str">
        <f t="shared" si="28"/>
        <v/>
      </c>
      <c r="M49" s="382" t="str">
        <f t="shared" si="28"/>
        <v/>
      </c>
      <c r="N49" s="382" t="str">
        <f t="shared" si="28"/>
        <v/>
      </c>
      <c r="O49" s="382" t="str">
        <f t="shared" si="28"/>
        <v/>
      </c>
      <c r="P49" s="63" t="str">
        <f t="shared" si="28"/>
        <v/>
      </c>
      <c r="Q49" s="2"/>
      <c r="R49" s="2"/>
      <c r="S49" s="42"/>
      <c r="T49" s="42">
        <f t="shared" ca="1" si="29"/>
        <v>0</v>
      </c>
      <c r="U49" s="42">
        <f t="shared" ca="1" si="30"/>
        <v>0</v>
      </c>
      <c r="V49" s="41" t="e">
        <f t="shared" ca="1" si="31"/>
        <v>#N/A</v>
      </c>
      <c r="W49" s="42" t="e">
        <f t="shared" si="32"/>
        <v>#N/A</v>
      </c>
      <c r="X49" s="42">
        <f t="shared" ca="1" si="33"/>
        <v>1</v>
      </c>
      <c r="Y49" s="35" t="e">
        <f t="shared" si="34"/>
        <v>#N/A</v>
      </c>
      <c r="Z49" s="1" t="str">
        <f t="shared" si="35"/>
        <v/>
      </c>
      <c r="AA49" s="1" t="e">
        <f t="shared" si="36"/>
        <v>#N/A</v>
      </c>
      <c r="AB49" s="1" t="str">
        <f>IF(S44="A","Admin!B31","Admin!C31")</f>
        <v>Admin!C31</v>
      </c>
      <c r="AC49" s="79">
        <f t="shared" si="39"/>
        <v>-6</v>
      </c>
      <c r="AD49" s="2" t="str">
        <f t="shared" si="37"/>
        <v>S43</v>
      </c>
      <c r="AE49" s="2" t="str">
        <f t="shared" si="38"/>
        <v>AA$42:AA$49</v>
      </c>
    </row>
    <row r="50" spans="2:31" ht="13.5" customHeight="1" x14ac:dyDescent="0.2"/>
    <row r="51" spans="2:31" ht="13.5" customHeight="1" x14ac:dyDescent="0.2"/>
    <row r="52" spans="2:31" s="2" customFormat="1" ht="13.5" customHeight="1" x14ac:dyDescent="0.2">
      <c r="B52" s="32" t="str">
        <f ca="1">S54 &amp; " " &amp; S56 &amp; " string  (" &amp; S$3 &amp;")"</f>
        <v>Triple Jump A string  (Women)</v>
      </c>
      <c r="D52" s="87" t="s">
        <v>94</v>
      </c>
      <c r="E52" s="390"/>
      <c r="F52" s="29" t="s">
        <v>72</v>
      </c>
      <c r="H52" s="47"/>
      <c r="I52" s="29"/>
    </row>
    <row r="53" spans="2:31" ht="13.5" customHeight="1" x14ac:dyDescent="0.2">
      <c r="B53" s="75" t="s">
        <v>26</v>
      </c>
      <c r="C53" s="76" t="s">
        <v>23</v>
      </c>
      <c r="D53" s="76" t="s">
        <v>70</v>
      </c>
      <c r="E53" s="77" t="s">
        <v>24</v>
      </c>
      <c r="F53" s="78" t="s">
        <v>27</v>
      </c>
      <c r="G53" s="48"/>
      <c r="H53" s="48"/>
      <c r="I53" s="70" t="str">
        <f t="shared" ref="I53:P53" si="40">I$3</f>
        <v>Bromsgrove &amp; Redditch AC</v>
      </c>
      <c r="J53" s="70" t="str">
        <f t="shared" si="40"/>
        <v>Burton AC</v>
      </c>
      <c r="K53" s="70" t="str">
        <f t="shared" si="40"/>
        <v>Kidderminster &amp; Stourport AC</v>
      </c>
      <c r="L53" s="70" t="str">
        <f t="shared" si="40"/>
        <v>Newport Harriers</v>
      </c>
      <c r="M53" s="70" t="str">
        <f t="shared" si="40"/>
        <v>Royal Sutton Coldfield</v>
      </c>
      <c r="N53" s="70" t="str">
        <f t="shared" si="40"/>
        <v>Solihull &amp; Small Heath AC</v>
      </c>
      <c r="O53" s="70" t="str">
        <f t="shared" si="40"/>
        <v>Stratford on Avon AC</v>
      </c>
      <c r="P53" s="383" t="str">
        <f t="shared" si="40"/>
        <v>Team8</v>
      </c>
      <c r="S53" s="40">
        <v>17</v>
      </c>
      <c r="T53" s="41"/>
      <c r="U53" s="42" t="s">
        <v>81</v>
      </c>
      <c r="V53" s="41"/>
      <c r="W53" s="42"/>
      <c r="X53" s="42" t="s">
        <v>82</v>
      </c>
      <c r="Y53" s="41" t="s">
        <v>83</v>
      </c>
      <c r="Z53" s="1" t="s">
        <v>84</v>
      </c>
    </row>
    <row r="54" spans="2:31" ht="13.5" customHeight="1" x14ac:dyDescent="0.2">
      <c r="B54" s="222">
        <v>1</v>
      </c>
      <c r="C54" s="223" t="str">
        <f t="shared" ref="C54:C61" ca="1" si="41">IF(ISNA(V54),"",V54)</f>
        <v>Katie Lund</v>
      </c>
      <c r="D54" s="223" t="str">
        <f t="shared" ref="D54:D61" si="42">IF(ISNA(Y54),"",Y54)</f>
        <v>Solihull &amp; Small Heath AC</v>
      </c>
      <c r="E54" s="224">
        <v>6</v>
      </c>
      <c r="F54" s="225" t="s">
        <v>2023</v>
      </c>
      <c r="G54" s="49"/>
      <c r="H54" s="49"/>
      <c r="I54" s="55" t="str">
        <f t="shared" ref="I54:P61" si="43">IF($Z54=I$3,$T54,"")</f>
        <v/>
      </c>
      <c r="J54" s="56" t="str">
        <f t="shared" si="43"/>
        <v/>
      </c>
      <c r="K54" s="56" t="str">
        <f t="shared" si="43"/>
        <v/>
      </c>
      <c r="L54" s="56" t="str">
        <f t="shared" si="43"/>
        <v/>
      </c>
      <c r="M54" s="56" t="str">
        <f t="shared" si="43"/>
        <v/>
      </c>
      <c r="N54" s="56">
        <f t="shared" ca="1" si="43"/>
        <v>10</v>
      </c>
      <c r="O54" s="57" t="str">
        <f t="shared" si="43"/>
        <v/>
      </c>
      <c r="P54" s="144" t="str">
        <f t="shared" si="43"/>
        <v/>
      </c>
      <c r="Q54" s="2"/>
      <c r="R54" s="2"/>
      <c r="S54" s="42" t="str">
        <f ca="1">VLOOKUP(S53,INDIRECT($S$5),2,FALSE)</f>
        <v>Triple Jump</v>
      </c>
      <c r="T54" s="42">
        <f t="shared" ref="T54:T61" ca="1" si="44">IF(X54&gt;1,"Error",U54)</f>
        <v>10</v>
      </c>
      <c r="U54" s="42">
        <f t="shared" ref="U54:U61" ca="1" si="45">IF(AND(E54&lt;&gt;"",LEFT(F54,1)="d"),0,INDIRECT(AB54))</f>
        <v>10</v>
      </c>
      <c r="V54" s="41" t="str">
        <f t="shared" ref="V54:V61" ca="1" si="46">HLOOKUP(E54,INDIRECT($S$4),INDIRECT(AD54),FALSE)</f>
        <v>Katie Lund</v>
      </c>
      <c r="W54" s="42" t="str">
        <f t="shared" ref="W54:W61" si="47">CONCATENATE("=",AA54)</f>
        <v>=6</v>
      </c>
      <c r="X54" s="42">
        <f t="shared" ref="X54:X61" ca="1" si="48">COUNTIF(INDIRECT(AE54),W54)</f>
        <v>1</v>
      </c>
      <c r="Y54" s="35" t="str">
        <f t="shared" ref="Y54:Y61" si="49">VLOOKUP(E54,TeamID,2,FALSE)</f>
        <v>Solihull &amp; Small Heath AC</v>
      </c>
      <c r="Z54" s="1" t="str">
        <f t="shared" ref="Z54:Z61" si="50">IF(ISNA(Y54),"",Y54)</f>
        <v>Solihull &amp; Small Heath AC</v>
      </c>
      <c r="AA54" s="1">
        <f t="shared" ref="AA54:AA61" si="51">HLOOKUP(E54,$I$24:$X$25, 2, FALSE)</f>
        <v>6</v>
      </c>
      <c r="AB54" s="1" t="str">
        <f>IF(S56="A","Admin!B24","Admin!C24")</f>
        <v>Admin!B24</v>
      </c>
      <c r="AC54" s="79">
        <v>1</v>
      </c>
      <c r="AD54" s="2" t="str">
        <f t="shared" ref="AD54:AD61" si="52">"S" &amp; ROW(AB54)+AC54</f>
        <v>S55</v>
      </c>
      <c r="AE54" s="2" t="str">
        <f t="shared" ref="AE54:AE61" si="53">"AA$"&amp;ROW(AD54)+AC54-1&amp;":AA$"&amp;ROW(AD54)+AC54+6</f>
        <v>AA$54:AA$61</v>
      </c>
    </row>
    <row r="55" spans="2:31" ht="13.5" customHeight="1" x14ac:dyDescent="0.2">
      <c r="B55" s="34">
        <v>2</v>
      </c>
      <c r="C55" s="67" t="str">
        <f t="shared" ca="1" si="41"/>
        <v>Paula Williams</v>
      </c>
      <c r="D55" s="67" t="str">
        <f t="shared" si="42"/>
        <v>Stratford on Avon AC</v>
      </c>
      <c r="E55" s="36">
        <v>7</v>
      </c>
      <c r="F55" s="53" t="s">
        <v>2024</v>
      </c>
      <c r="G55" s="49"/>
      <c r="H55" s="49"/>
      <c r="I55" s="58" t="str">
        <f t="shared" si="43"/>
        <v/>
      </c>
      <c r="J55" s="59" t="str">
        <f t="shared" si="43"/>
        <v/>
      </c>
      <c r="K55" s="59" t="str">
        <f t="shared" si="43"/>
        <v/>
      </c>
      <c r="L55" s="59" t="str">
        <f t="shared" si="43"/>
        <v/>
      </c>
      <c r="M55" s="59" t="str">
        <f t="shared" si="43"/>
        <v/>
      </c>
      <c r="N55" s="59" t="str">
        <f t="shared" si="43"/>
        <v/>
      </c>
      <c r="O55" s="60">
        <f t="shared" ca="1" si="43"/>
        <v>8</v>
      </c>
      <c r="P55" s="149" t="str">
        <f t="shared" si="43"/>
        <v/>
      </c>
      <c r="Q55" s="2"/>
      <c r="R55" s="2"/>
      <c r="S55" s="42">
        <f>S53-$S$7</f>
        <v>16</v>
      </c>
      <c r="T55" s="42">
        <f t="shared" ca="1" si="44"/>
        <v>8</v>
      </c>
      <c r="U55" s="42">
        <f t="shared" ca="1" si="45"/>
        <v>8</v>
      </c>
      <c r="V55" s="41" t="str">
        <f t="shared" ca="1" si="46"/>
        <v>Paula Williams</v>
      </c>
      <c r="W55" s="42" t="str">
        <f t="shared" si="47"/>
        <v>=7</v>
      </c>
      <c r="X55" s="42">
        <f t="shared" ca="1" si="48"/>
        <v>1</v>
      </c>
      <c r="Y55" s="35" t="str">
        <f t="shared" si="49"/>
        <v>Stratford on Avon AC</v>
      </c>
      <c r="Z55" s="1" t="str">
        <f t="shared" si="50"/>
        <v>Stratford on Avon AC</v>
      </c>
      <c r="AA55" s="1">
        <f t="shared" si="51"/>
        <v>7</v>
      </c>
      <c r="AB55" s="1" t="str">
        <f>IF(S56="A","Admin!B25","Admin!C25")</f>
        <v>Admin!B25</v>
      </c>
      <c r="AC55" s="79">
        <f t="shared" ref="AC55:AC61" si="54">AC54-1</f>
        <v>0</v>
      </c>
      <c r="AD55" s="2" t="str">
        <f t="shared" si="52"/>
        <v>S55</v>
      </c>
      <c r="AE55" s="2" t="str">
        <f t="shared" si="53"/>
        <v>AA$54:AA$61</v>
      </c>
    </row>
    <row r="56" spans="2:31" ht="13.5" customHeight="1" x14ac:dyDescent="0.2">
      <c r="B56" s="34">
        <v>3</v>
      </c>
      <c r="C56" s="67" t="str">
        <f t="shared" ca="1" si="41"/>
        <v>Jess Lee</v>
      </c>
      <c r="D56" s="67" t="str">
        <f t="shared" si="42"/>
        <v>Burton AC</v>
      </c>
      <c r="E56" s="36">
        <v>2</v>
      </c>
      <c r="F56" s="53" t="s">
        <v>1978</v>
      </c>
      <c r="G56" s="49"/>
      <c r="H56" s="49"/>
      <c r="I56" s="58" t="str">
        <f t="shared" si="43"/>
        <v/>
      </c>
      <c r="J56" s="59">
        <f t="shared" ca="1" si="43"/>
        <v>7</v>
      </c>
      <c r="K56" s="59" t="str">
        <f t="shared" si="43"/>
        <v/>
      </c>
      <c r="L56" s="59" t="str">
        <f t="shared" si="43"/>
        <v/>
      </c>
      <c r="M56" s="59" t="str">
        <f t="shared" si="43"/>
        <v/>
      </c>
      <c r="N56" s="59" t="str">
        <f t="shared" si="43"/>
        <v/>
      </c>
      <c r="O56" s="60" t="str">
        <f t="shared" si="43"/>
        <v/>
      </c>
      <c r="P56" s="149" t="str">
        <f t="shared" si="43"/>
        <v/>
      </c>
      <c r="Q56" s="2"/>
      <c r="R56" s="2"/>
      <c r="S56" s="81" t="s">
        <v>44</v>
      </c>
      <c r="T56" s="42">
        <f t="shared" ca="1" si="44"/>
        <v>7</v>
      </c>
      <c r="U56" s="42">
        <f t="shared" ca="1" si="45"/>
        <v>7</v>
      </c>
      <c r="V56" s="41" t="str">
        <f t="shared" ca="1" si="46"/>
        <v>Jess Lee</v>
      </c>
      <c r="W56" s="42" t="str">
        <f t="shared" si="47"/>
        <v>=2</v>
      </c>
      <c r="X56" s="42">
        <f t="shared" ca="1" si="48"/>
        <v>1</v>
      </c>
      <c r="Y56" s="35" t="str">
        <f t="shared" si="49"/>
        <v>Burton AC</v>
      </c>
      <c r="Z56" s="1" t="str">
        <f t="shared" si="50"/>
        <v>Burton AC</v>
      </c>
      <c r="AA56" s="1">
        <f t="shared" si="51"/>
        <v>2</v>
      </c>
      <c r="AB56" s="1" t="str">
        <f>IF(S56="A","Admin!B26","Admin!C26")</f>
        <v>Admin!B26</v>
      </c>
      <c r="AC56" s="79">
        <f t="shared" si="54"/>
        <v>-1</v>
      </c>
      <c r="AD56" s="2" t="str">
        <f t="shared" si="52"/>
        <v>S55</v>
      </c>
      <c r="AE56" s="2" t="str">
        <f t="shared" si="53"/>
        <v>AA$54:AA$61</v>
      </c>
    </row>
    <row r="57" spans="2:31" ht="13.5" customHeight="1" x14ac:dyDescent="0.2">
      <c r="B57" s="34">
        <v>4</v>
      </c>
      <c r="C57" s="67" t="str">
        <f t="shared" ca="1" si="41"/>
        <v>Janice Pryce</v>
      </c>
      <c r="D57" s="67" t="str">
        <f t="shared" si="42"/>
        <v>Royal Sutton Coldfield</v>
      </c>
      <c r="E57" s="36">
        <v>55</v>
      </c>
      <c r="F57" s="53" t="s">
        <v>2025</v>
      </c>
      <c r="G57" s="49"/>
      <c r="H57" s="49"/>
      <c r="I57" s="58" t="str">
        <f t="shared" si="43"/>
        <v/>
      </c>
      <c r="J57" s="59" t="str">
        <f t="shared" si="43"/>
        <v/>
      </c>
      <c r="K57" s="59" t="str">
        <f t="shared" si="43"/>
        <v/>
      </c>
      <c r="L57" s="59" t="str">
        <f t="shared" si="43"/>
        <v/>
      </c>
      <c r="M57" s="59">
        <f t="shared" ca="1" si="43"/>
        <v>6</v>
      </c>
      <c r="N57" s="59" t="str">
        <f t="shared" si="43"/>
        <v/>
      </c>
      <c r="O57" s="60" t="str">
        <f t="shared" si="43"/>
        <v/>
      </c>
      <c r="P57" s="149" t="str">
        <f t="shared" si="43"/>
        <v/>
      </c>
      <c r="Q57" s="2"/>
      <c r="R57" s="2"/>
      <c r="S57" s="80" t="s">
        <v>85</v>
      </c>
      <c r="T57" s="42">
        <f t="shared" ca="1" si="44"/>
        <v>6</v>
      </c>
      <c r="U57" s="42">
        <f t="shared" ca="1" si="45"/>
        <v>6</v>
      </c>
      <c r="V57" s="41" t="str">
        <f t="shared" ca="1" si="46"/>
        <v>Janice Pryce</v>
      </c>
      <c r="W57" s="42" t="str">
        <f t="shared" si="47"/>
        <v>=5</v>
      </c>
      <c r="X57" s="42">
        <f t="shared" ca="1" si="48"/>
        <v>1</v>
      </c>
      <c r="Y57" s="35" t="str">
        <f t="shared" si="49"/>
        <v>Royal Sutton Coldfield</v>
      </c>
      <c r="Z57" s="1" t="str">
        <f t="shared" si="50"/>
        <v>Royal Sutton Coldfield</v>
      </c>
      <c r="AA57" s="1">
        <f t="shared" si="51"/>
        <v>5</v>
      </c>
      <c r="AB57" s="1" t="str">
        <f>IF(S56="A","Admin!B27","Admin!C27")</f>
        <v>Admin!B27</v>
      </c>
      <c r="AC57" s="79">
        <f t="shared" si="54"/>
        <v>-2</v>
      </c>
      <c r="AD57" s="2" t="str">
        <f t="shared" si="52"/>
        <v>S55</v>
      </c>
      <c r="AE57" s="2" t="str">
        <f t="shared" si="53"/>
        <v>AA$54:AA$61</v>
      </c>
    </row>
    <row r="58" spans="2:31" ht="13.5" customHeight="1" x14ac:dyDescent="0.2">
      <c r="B58" s="34">
        <v>5</v>
      </c>
      <c r="C58" s="67" t="str">
        <f t="shared" ca="1" si="41"/>
        <v>Ashleigh Beaven</v>
      </c>
      <c r="D58" s="67" t="str">
        <f t="shared" si="42"/>
        <v>Bromsgrove &amp; Redditch AC</v>
      </c>
      <c r="E58" s="36">
        <v>1</v>
      </c>
      <c r="F58" s="53" t="s">
        <v>2026</v>
      </c>
      <c r="G58" s="49"/>
      <c r="H58" s="49"/>
      <c r="I58" s="58">
        <f t="shared" ca="1" si="43"/>
        <v>5</v>
      </c>
      <c r="J58" s="59" t="str">
        <f t="shared" si="43"/>
        <v/>
      </c>
      <c r="K58" s="59" t="str">
        <f t="shared" si="43"/>
        <v/>
      </c>
      <c r="L58" s="59" t="str">
        <f t="shared" si="43"/>
        <v/>
      </c>
      <c r="M58" s="59" t="str">
        <f t="shared" si="43"/>
        <v/>
      </c>
      <c r="N58" s="59" t="str">
        <f t="shared" si="43"/>
        <v/>
      </c>
      <c r="O58" s="60" t="str">
        <f t="shared" si="43"/>
        <v/>
      </c>
      <c r="P58" s="149" t="str">
        <f t="shared" si="43"/>
        <v/>
      </c>
      <c r="Q58" s="2"/>
      <c r="R58" s="2"/>
      <c r="S58" s="42"/>
      <c r="T58" s="42">
        <f t="shared" ca="1" si="44"/>
        <v>5</v>
      </c>
      <c r="U58" s="42">
        <f t="shared" ca="1" si="45"/>
        <v>5</v>
      </c>
      <c r="V58" s="41" t="str">
        <f t="shared" ca="1" si="46"/>
        <v>Ashleigh Beaven</v>
      </c>
      <c r="W58" s="42" t="str">
        <f t="shared" si="47"/>
        <v>=1</v>
      </c>
      <c r="X58" s="42">
        <f t="shared" ca="1" si="48"/>
        <v>1</v>
      </c>
      <c r="Y58" s="35" t="str">
        <f t="shared" si="49"/>
        <v>Bromsgrove &amp; Redditch AC</v>
      </c>
      <c r="Z58" s="1" t="str">
        <f t="shared" si="50"/>
        <v>Bromsgrove &amp; Redditch AC</v>
      </c>
      <c r="AA58" s="1">
        <f t="shared" si="51"/>
        <v>1</v>
      </c>
      <c r="AB58" s="1" t="str">
        <f>IF(S56="A","Admin!B28","Admin!C28")</f>
        <v>Admin!B28</v>
      </c>
      <c r="AC58" s="79">
        <f t="shared" si="54"/>
        <v>-3</v>
      </c>
      <c r="AD58" s="2" t="str">
        <f t="shared" si="52"/>
        <v>S55</v>
      </c>
      <c r="AE58" s="2" t="str">
        <f t="shared" si="53"/>
        <v>AA$54:AA$61</v>
      </c>
    </row>
    <row r="59" spans="2:31" ht="13.5" customHeight="1" x14ac:dyDescent="0.2">
      <c r="B59" s="34">
        <v>6</v>
      </c>
      <c r="C59" s="67" t="str">
        <f t="shared" ca="1" si="41"/>
        <v/>
      </c>
      <c r="D59" s="67" t="str">
        <f t="shared" si="42"/>
        <v/>
      </c>
      <c r="E59" s="36"/>
      <c r="F59" s="53" t="s">
        <v>98</v>
      </c>
      <c r="G59" s="49"/>
      <c r="H59" s="49"/>
      <c r="I59" s="58" t="str">
        <f t="shared" si="43"/>
        <v/>
      </c>
      <c r="J59" s="59" t="str">
        <f t="shared" si="43"/>
        <v/>
      </c>
      <c r="K59" s="59" t="str">
        <f t="shared" si="43"/>
        <v/>
      </c>
      <c r="L59" s="59" t="str">
        <f t="shared" si="43"/>
        <v/>
      </c>
      <c r="M59" s="59" t="str">
        <f t="shared" si="43"/>
        <v/>
      </c>
      <c r="N59" s="59" t="str">
        <f t="shared" si="43"/>
        <v/>
      </c>
      <c r="O59" s="60" t="str">
        <f t="shared" si="43"/>
        <v/>
      </c>
      <c r="P59" s="149" t="str">
        <f t="shared" si="43"/>
        <v/>
      </c>
      <c r="Q59" s="2"/>
      <c r="R59" s="2"/>
      <c r="S59" s="42"/>
      <c r="T59" s="42" t="str">
        <f t="shared" ca="1" si="44"/>
        <v>Error</v>
      </c>
      <c r="U59" s="42">
        <f t="shared" ca="1" si="45"/>
        <v>4</v>
      </c>
      <c r="V59" s="41" t="e">
        <f t="shared" ca="1" si="46"/>
        <v>#N/A</v>
      </c>
      <c r="W59" s="42" t="e">
        <f t="shared" si="47"/>
        <v>#N/A</v>
      </c>
      <c r="X59" s="42">
        <f t="shared" ca="1" si="48"/>
        <v>3</v>
      </c>
      <c r="Y59" s="35" t="e">
        <f t="shared" si="49"/>
        <v>#N/A</v>
      </c>
      <c r="Z59" s="1" t="str">
        <f t="shared" si="50"/>
        <v/>
      </c>
      <c r="AA59" s="1" t="e">
        <f t="shared" si="51"/>
        <v>#N/A</v>
      </c>
      <c r="AB59" s="1" t="str">
        <f>IF(S56="A","Admin!B29","Admin!C29")</f>
        <v>Admin!B29</v>
      </c>
      <c r="AC59" s="79">
        <f t="shared" si="54"/>
        <v>-4</v>
      </c>
      <c r="AD59" s="2" t="str">
        <f t="shared" si="52"/>
        <v>S55</v>
      </c>
      <c r="AE59" s="2" t="str">
        <f t="shared" si="53"/>
        <v>AA$54:AA$61</v>
      </c>
    </row>
    <row r="60" spans="2:31" ht="13.5" customHeight="1" x14ac:dyDescent="0.2">
      <c r="B60" s="37">
        <v>7</v>
      </c>
      <c r="C60" s="68" t="str">
        <f t="shared" ca="1" si="41"/>
        <v/>
      </c>
      <c r="D60" s="68" t="str">
        <f t="shared" si="42"/>
        <v/>
      </c>
      <c r="E60" s="38"/>
      <c r="F60" s="54" t="s">
        <v>98</v>
      </c>
      <c r="G60" s="49"/>
      <c r="H60" s="49"/>
      <c r="I60" s="61" t="str">
        <f t="shared" si="43"/>
        <v/>
      </c>
      <c r="J60" s="62" t="str">
        <f t="shared" si="43"/>
        <v/>
      </c>
      <c r="K60" s="62" t="str">
        <f t="shared" si="43"/>
        <v/>
      </c>
      <c r="L60" s="62" t="str">
        <f t="shared" si="43"/>
        <v/>
      </c>
      <c r="M60" s="62" t="str">
        <f t="shared" si="43"/>
        <v/>
      </c>
      <c r="N60" s="62" t="str">
        <f t="shared" si="43"/>
        <v/>
      </c>
      <c r="O60" s="63" t="str">
        <f t="shared" si="43"/>
        <v/>
      </c>
      <c r="P60" s="149" t="str">
        <f t="shared" si="43"/>
        <v/>
      </c>
      <c r="Q60" s="2"/>
      <c r="R60" s="2"/>
      <c r="S60" s="42"/>
      <c r="T60" s="42" t="str">
        <f t="shared" ca="1" si="44"/>
        <v>Error</v>
      </c>
      <c r="U60" s="42">
        <f t="shared" ca="1" si="45"/>
        <v>3</v>
      </c>
      <c r="V60" s="41" t="e">
        <f t="shared" ca="1" si="46"/>
        <v>#N/A</v>
      </c>
      <c r="W60" s="42" t="e">
        <f t="shared" si="47"/>
        <v>#N/A</v>
      </c>
      <c r="X60" s="42">
        <f t="shared" ca="1" si="48"/>
        <v>3</v>
      </c>
      <c r="Y60" s="35" t="e">
        <f t="shared" si="49"/>
        <v>#N/A</v>
      </c>
      <c r="Z60" s="1" t="str">
        <f t="shared" si="50"/>
        <v/>
      </c>
      <c r="AA60" s="1" t="e">
        <f t="shared" si="51"/>
        <v>#N/A</v>
      </c>
      <c r="AB60" s="1" t="str">
        <f>IF(S56="A","Admin!B30","Admin!C30")</f>
        <v>Admin!B30</v>
      </c>
      <c r="AC60" s="79">
        <f t="shared" si="54"/>
        <v>-5</v>
      </c>
      <c r="AD60" s="2" t="str">
        <f t="shared" si="52"/>
        <v>S55</v>
      </c>
      <c r="AE60" s="2" t="str">
        <f t="shared" si="53"/>
        <v>AA$54:AA$61</v>
      </c>
    </row>
    <row r="61" spans="2:31" ht="13.5" hidden="1" customHeight="1" x14ac:dyDescent="0.2">
      <c r="B61" s="378">
        <v>8</v>
      </c>
      <c r="C61" s="379" t="str">
        <f t="shared" ca="1" si="41"/>
        <v/>
      </c>
      <c r="D61" s="379" t="str">
        <f t="shared" si="42"/>
        <v/>
      </c>
      <c r="E61" s="380"/>
      <c r="F61" s="381" t="s">
        <v>98</v>
      </c>
      <c r="G61" s="49"/>
      <c r="H61" s="49"/>
      <c r="I61" s="374" t="str">
        <f t="shared" si="43"/>
        <v/>
      </c>
      <c r="J61" s="382" t="str">
        <f t="shared" si="43"/>
        <v/>
      </c>
      <c r="K61" s="382" t="str">
        <f t="shared" si="43"/>
        <v/>
      </c>
      <c r="L61" s="382" t="str">
        <f t="shared" si="43"/>
        <v/>
      </c>
      <c r="M61" s="382" t="str">
        <f t="shared" si="43"/>
        <v/>
      </c>
      <c r="N61" s="382" t="str">
        <f t="shared" si="43"/>
        <v/>
      </c>
      <c r="O61" s="382" t="str">
        <f t="shared" si="43"/>
        <v/>
      </c>
      <c r="P61" s="63" t="str">
        <f t="shared" si="43"/>
        <v/>
      </c>
      <c r="Q61" s="2"/>
      <c r="R61" s="2"/>
      <c r="S61" s="42"/>
      <c r="T61" s="42" t="str">
        <f t="shared" ca="1" si="44"/>
        <v>Error</v>
      </c>
      <c r="U61" s="42">
        <f t="shared" ca="1" si="45"/>
        <v>0</v>
      </c>
      <c r="V61" s="41" t="e">
        <f t="shared" ca="1" si="46"/>
        <v>#N/A</v>
      </c>
      <c r="W61" s="42" t="e">
        <f t="shared" si="47"/>
        <v>#N/A</v>
      </c>
      <c r="X61" s="42">
        <f t="shared" ca="1" si="48"/>
        <v>3</v>
      </c>
      <c r="Y61" s="35" t="e">
        <f t="shared" si="49"/>
        <v>#N/A</v>
      </c>
      <c r="Z61" s="1" t="str">
        <f t="shared" si="50"/>
        <v/>
      </c>
      <c r="AA61" s="1" t="e">
        <f t="shared" si="51"/>
        <v>#N/A</v>
      </c>
      <c r="AB61" s="1" t="str">
        <f>IF(S56="A","Admin!B31","Admin!C31")</f>
        <v>Admin!B31</v>
      </c>
      <c r="AC61" s="79">
        <f t="shared" si="54"/>
        <v>-6</v>
      </c>
      <c r="AD61" s="2" t="str">
        <f t="shared" si="52"/>
        <v>S55</v>
      </c>
      <c r="AE61" s="2" t="str">
        <f t="shared" si="53"/>
        <v>AA$54:AA$61</v>
      </c>
    </row>
    <row r="62" spans="2:31" ht="13.5" customHeight="1" x14ac:dyDescent="0.2">
      <c r="B62" s="50"/>
      <c r="C62" s="48"/>
      <c r="D62" s="48"/>
      <c r="E62" s="50"/>
      <c r="F62" s="49" t="s">
        <v>98</v>
      </c>
      <c r="G62" s="49"/>
      <c r="H62" s="49"/>
      <c r="I62" s="51"/>
      <c r="J62" s="51"/>
      <c r="K62" s="51"/>
      <c r="L62" s="51"/>
      <c r="M62" s="51"/>
      <c r="N62" s="51"/>
      <c r="O62" s="51"/>
      <c r="P62" s="51"/>
      <c r="Q62" s="2"/>
      <c r="R62" s="2"/>
      <c r="S62" s="42"/>
      <c r="T62" s="42"/>
      <c r="U62" s="41"/>
      <c r="V62" s="41"/>
      <c r="W62" s="42"/>
      <c r="X62" s="42"/>
      <c r="Y62" s="41"/>
    </row>
    <row r="63" spans="2:31" ht="13.5" customHeight="1" x14ac:dyDescent="0.2">
      <c r="B63" s="50"/>
      <c r="C63" s="48"/>
      <c r="D63" s="48"/>
      <c r="E63" s="50"/>
      <c r="F63" s="49"/>
      <c r="G63" s="49"/>
      <c r="H63" s="49"/>
      <c r="I63" s="51"/>
      <c r="J63" s="51"/>
      <c r="K63" s="51"/>
      <c r="L63" s="51"/>
      <c r="M63" s="51"/>
      <c r="N63" s="51"/>
      <c r="O63" s="51"/>
      <c r="P63" s="51"/>
      <c r="Q63" s="2"/>
      <c r="R63" s="2"/>
      <c r="S63" s="42"/>
      <c r="T63" s="42"/>
      <c r="U63" s="41"/>
      <c r="V63" s="41"/>
      <c r="W63" s="42"/>
      <c r="X63" s="42"/>
      <c r="Y63" s="41"/>
    </row>
    <row r="64" spans="2:31" s="2" customFormat="1" ht="13.5" customHeight="1" x14ac:dyDescent="0.2">
      <c r="B64" s="32" t="str">
        <f ca="1">S66 &amp; " " &amp; S68 &amp; " string  (" &amp; S$3 &amp;")"</f>
        <v>Triple Jump B string  (Women)</v>
      </c>
      <c r="D64" s="87" t="s">
        <v>94</v>
      </c>
      <c r="E64" s="390"/>
      <c r="F64" s="29" t="s">
        <v>72</v>
      </c>
      <c r="H64" s="47"/>
      <c r="I64" s="29"/>
    </row>
    <row r="65" spans="2:31" ht="13.5" customHeight="1" x14ac:dyDescent="0.2">
      <c r="B65" s="75" t="s">
        <v>26</v>
      </c>
      <c r="C65" s="76" t="s">
        <v>23</v>
      </c>
      <c r="D65" s="76" t="s">
        <v>70</v>
      </c>
      <c r="E65" s="77" t="s">
        <v>24</v>
      </c>
      <c r="F65" s="78" t="s">
        <v>27</v>
      </c>
      <c r="G65" s="48"/>
      <c r="H65" s="48"/>
      <c r="I65" s="70" t="str">
        <f t="shared" ref="I65:P65" si="55">I$3</f>
        <v>Bromsgrove &amp; Redditch AC</v>
      </c>
      <c r="J65" s="70" t="str">
        <f t="shared" si="55"/>
        <v>Burton AC</v>
      </c>
      <c r="K65" s="70" t="str">
        <f t="shared" si="55"/>
        <v>Kidderminster &amp; Stourport AC</v>
      </c>
      <c r="L65" s="70" t="str">
        <f t="shared" si="55"/>
        <v>Newport Harriers</v>
      </c>
      <c r="M65" s="70" t="str">
        <f t="shared" si="55"/>
        <v>Royal Sutton Coldfield</v>
      </c>
      <c r="N65" s="70" t="str">
        <f t="shared" si="55"/>
        <v>Solihull &amp; Small Heath AC</v>
      </c>
      <c r="O65" s="70" t="str">
        <f t="shared" si="55"/>
        <v>Stratford on Avon AC</v>
      </c>
      <c r="P65" s="383" t="str">
        <f t="shared" si="55"/>
        <v>Team8</v>
      </c>
      <c r="S65" s="40">
        <v>17</v>
      </c>
      <c r="T65" s="41"/>
      <c r="U65" s="42" t="s">
        <v>81</v>
      </c>
      <c r="V65" s="41"/>
      <c r="W65" s="42"/>
      <c r="X65" s="42" t="s">
        <v>82</v>
      </c>
      <c r="Y65" s="41" t="s">
        <v>83</v>
      </c>
      <c r="Z65" s="1" t="s">
        <v>84</v>
      </c>
    </row>
    <row r="66" spans="2:31" ht="13.5" customHeight="1" x14ac:dyDescent="0.2">
      <c r="B66" s="222">
        <v>1</v>
      </c>
      <c r="C66" s="223" t="str">
        <f t="shared" ref="C66:C73" ca="1" si="56">IF(ISNA(V66),"",V66)</f>
        <v>Jasmine Williams</v>
      </c>
      <c r="D66" s="223" t="str">
        <f t="shared" ref="D66:D73" si="57">IF(ISNA(Y66),"",Y66)</f>
        <v>Stratford on Avon AC</v>
      </c>
      <c r="E66" s="224">
        <v>77</v>
      </c>
      <c r="F66" s="225" t="s">
        <v>2027</v>
      </c>
      <c r="G66" s="49"/>
      <c r="H66" s="49"/>
      <c r="I66" s="55" t="str">
        <f t="shared" ref="I66:P73" si="58">IF($Z66=I$3,$T66,"")</f>
        <v/>
      </c>
      <c r="J66" s="56" t="str">
        <f t="shared" si="58"/>
        <v/>
      </c>
      <c r="K66" s="56" t="str">
        <f t="shared" si="58"/>
        <v/>
      </c>
      <c r="L66" s="56" t="str">
        <f t="shared" si="58"/>
        <v/>
      </c>
      <c r="M66" s="56" t="str">
        <f t="shared" si="58"/>
        <v/>
      </c>
      <c r="N66" s="56" t="str">
        <f t="shared" si="58"/>
        <v/>
      </c>
      <c r="O66" s="57">
        <f t="shared" ca="1" si="58"/>
        <v>8</v>
      </c>
      <c r="P66" s="144" t="str">
        <f t="shared" si="58"/>
        <v/>
      </c>
      <c r="Q66" s="2"/>
      <c r="R66" s="2"/>
      <c r="S66" s="42" t="str">
        <f ca="1">VLOOKUP(S65,INDIRECT($S$5),2,FALSE)</f>
        <v>Triple Jump</v>
      </c>
      <c r="T66" s="42">
        <f t="shared" ref="T66:T73" ca="1" si="59">IF(X66&gt;1,"Error",U66)</f>
        <v>8</v>
      </c>
      <c r="U66" s="42">
        <f t="shared" ref="U66:U73" ca="1" si="60">IF(AND(E66&lt;&gt;"",LEFT(F66,1)="d"),0,INDIRECT(AB66))</f>
        <v>8</v>
      </c>
      <c r="V66" s="41" t="str">
        <f t="shared" ref="V66:V73" ca="1" si="61">HLOOKUP(E66,INDIRECT($S$4),INDIRECT(AD66),FALSE)</f>
        <v>Jasmine Williams</v>
      </c>
      <c r="W66" s="42" t="str">
        <f t="shared" ref="W66:W73" si="62">CONCATENATE("=",AA66)</f>
        <v>=7</v>
      </c>
      <c r="X66" s="42">
        <f t="shared" ref="X66:X73" ca="1" si="63">COUNTIF(INDIRECT(AE66),W66)</f>
        <v>1</v>
      </c>
      <c r="Y66" s="35" t="str">
        <f t="shared" ref="Y66:Y73" si="64">VLOOKUP(E66,TeamID,2,FALSE)</f>
        <v>Stratford on Avon AC</v>
      </c>
      <c r="Z66" s="1" t="str">
        <f t="shared" ref="Z66:Z73" si="65">IF(ISNA(Y66),"",Y66)</f>
        <v>Stratford on Avon AC</v>
      </c>
      <c r="AA66" s="1">
        <f t="shared" ref="AA66:AA73" si="66">HLOOKUP(E66,$I$24:$X$25, 2, FALSE)</f>
        <v>7</v>
      </c>
      <c r="AB66" s="1" t="str">
        <f>IF(S68="A","Admin!B24","Admin!C24")</f>
        <v>Admin!C24</v>
      </c>
      <c r="AC66" s="79">
        <v>1</v>
      </c>
      <c r="AD66" s="2" t="str">
        <f t="shared" ref="AD66:AD73" si="67">"S" &amp; ROW(AB66)+AC66</f>
        <v>S67</v>
      </c>
      <c r="AE66" s="2" t="str">
        <f t="shared" ref="AE66:AE73" si="68">"AA$"&amp;ROW(AD66)+AC66-1&amp;":AA$"&amp;ROW(AD66)+AC66+6</f>
        <v>AA$66:AA$73</v>
      </c>
    </row>
    <row r="67" spans="2:31" ht="13.5" customHeight="1" x14ac:dyDescent="0.2">
      <c r="B67" s="34">
        <v>2</v>
      </c>
      <c r="C67" s="67" t="str">
        <f t="shared" ca="1" si="56"/>
        <v/>
      </c>
      <c r="D67" s="67" t="str">
        <f t="shared" si="57"/>
        <v/>
      </c>
      <c r="E67" s="36"/>
      <c r="F67" s="53" t="s">
        <v>98</v>
      </c>
      <c r="G67" s="49"/>
      <c r="H67" s="49"/>
      <c r="I67" s="58" t="str">
        <f t="shared" si="58"/>
        <v/>
      </c>
      <c r="J67" s="59" t="str">
        <f t="shared" si="58"/>
        <v/>
      </c>
      <c r="K67" s="59" t="str">
        <f t="shared" si="58"/>
        <v/>
      </c>
      <c r="L67" s="59" t="str">
        <f t="shared" si="58"/>
        <v/>
      </c>
      <c r="M67" s="59" t="str">
        <f t="shared" si="58"/>
        <v/>
      </c>
      <c r="N67" s="59" t="str">
        <f t="shared" si="58"/>
        <v/>
      </c>
      <c r="O67" s="60" t="str">
        <f t="shared" si="58"/>
        <v/>
      </c>
      <c r="P67" s="149" t="str">
        <f t="shared" si="58"/>
        <v/>
      </c>
      <c r="Q67" s="2"/>
      <c r="R67" s="2"/>
      <c r="S67" s="42">
        <f>S65-$S$7</f>
        <v>16</v>
      </c>
      <c r="T67" s="42" t="str">
        <f t="shared" ca="1" si="59"/>
        <v>Error</v>
      </c>
      <c r="U67" s="42">
        <f t="shared" ca="1" si="60"/>
        <v>6</v>
      </c>
      <c r="V67" s="41" t="e">
        <f t="shared" ca="1" si="61"/>
        <v>#N/A</v>
      </c>
      <c r="W67" s="42" t="e">
        <f t="shared" si="62"/>
        <v>#N/A</v>
      </c>
      <c r="X67" s="42">
        <f t="shared" ca="1" si="63"/>
        <v>7</v>
      </c>
      <c r="Y67" s="35" t="e">
        <f t="shared" si="64"/>
        <v>#N/A</v>
      </c>
      <c r="Z67" s="1" t="str">
        <f t="shared" si="65"/>
        <v/>
      </c>
      <c r="AA67" s="1" t="e">
        <f t="shared" si="66"/>
        <v>#N/A</v>
      </c>
      <c r="AB67" s="1" t="str">
        <f>IF(S68="A","Admin!B25","Admin!C25")</f>
        <v>Admin!C25</v>
      </c>
      <c r="AC67" s="79">
        <f t="shared" ref="AC67:AC73" si="69">AC66-1</f>
        <v>0</v>
      </c>
      <c r="AD67" s="2" t="str">
        <f t="shared" si="67"/>
        <v>S67</v>
      </c>
      <c r="AE67" s="2" t="str">
        <f t="shared" si="68"/>
        <v>AA$66:AA$73</v>
      </c>
    </row>
    <row r="68" spans="2:31" ht="13.5" customHeight="1" x14ac:dyDescent="0.2">
      <c r="B68" s="34">
        <v>3</v>
      </c>
      <c r="C68" s="67" t="str">
        <f t="shared" ca="1" si="56"/>
        <v/>
      </c>
      <c r="D68" s="67" t="str">
        <f t="shared" si="57"/>
        <v/>
      </c>
      <c r="E68" s="36"/>
      <c r="F68" s="53" t="s">
        <v>98</v>
      </c>
      <c r="G68" s="49"/>
      <c r="H68" s="49"/>
      <c r="I68" s="58" t="str">
        <f t="shared" si="58"/>
        <v/>
      </c>
      <c r="J68" s="59" t="str">
        <f t="shared" si="58"/>
        <v/>
      </c>
      <c r="K68" s="59" t="str">
        <f t="shared" si="58"/>
        <v/>
      </c>
      <c r="L68" s="59" t="str">
        <f t="shared" si="58"/>
        <v/>
      </c>
      <c r="M68" s="59" t="str">
        <f t="shared" si="58"/>
        <v/>
      </c>
      <c r="N68" s="59" t="str">
        <f t="shared" si="58"/>
        <v/>
      </c>
      <c r="O68" s="60" t="str">
        <f t="shared" si="58"/>
        <v/>
      </c>
      <c r="P68" s="149" t="str">
        <f t="shared" si="58"/>
        <v/>
      </c>
      <c r="Q68" s="2"/>
      <c r="R68" s="2"/>
      <c r="S68" s="81" t="s">
        <v>45</v>
      </c>
      <c r="T68" s="42" t="str">
        <f t="shared" ca="1" si="59"/>
        <v>Error</v>
      </c>
      <c r="U68" s="42">
        <f t="shared" ca="1" si="60"/>
        <v>5</v>
      </c>
      <c r="V68" s="41" t="e">
        <f t="shared" ca="1" si="61"/>
        <v>#N/A</v>
      </c>
      <c r="W68" s="42" t="e">
        <f t="shared" si="62"/>
        <v>#N/A</v>
      </c>
      <c r="X68" s="42">
        <f t="shared" ca="1" si="63"/>
        <v>7</v>
      </c>
      <c r="Y68" s="35" t="e">
        <f t="shared" si="64"/>
        <v>#N/A</v>
      </c>
      <c r="Z68" s="1" t="str">
        <f t="shared" si="65"/>
        <v/>
      </c>
      <c r="AA68" s="1" t="e">
        <f t="shared" si="66"/>
        <v>#N/A</v>
      </c>
      <c r="AB68" s="1" t="str">
        <f>IF(S68="A","Admin!B26","Admin!C26")</f>
        <v>Admin!C26</v>
      </c>
      <c r="AC68" s="79">
        <f t="shared" si="69"/>
        <v>-1</v>
      </c>
      <c r="AD68" s="2" t="str">
        <f t="shared" si="67"/>
        <v>S67</v>
      </c>
      <c r="AE68" s="2" t="str">
        <f t="shared" si="68"/>
        <v>AA$66:AA$73</v>
      </c>
    </row>
    <row r="69" spans="2:31" ht="13.5" customHeight="1" x14ac:dyDescent="0.2">
      <c r="B69" s="34">
        <v>4</v>
      </c>
      <c r="C69" s="67" t="str">
        <f t="shared" ca="1" si="56"/>
        <v/>
      </c>
      <c r="D69" s="67" t="str">
        <f t="shared" si="57"/>
        <v/>
      </c>
      <c r="E69" s="36"/>
      <c r="F69" s="53" t="s">
        <v>98</v>
      </c>
      <c r="G69" s="49"/>
      <c r="H69" s="49"/>
      <c r="I69" s="58" t="str">
        <f t="shared" si="58"/>
        <v/>
      </c>
      <c r="J69" s="59" t="str">
        <f t="shared" si="58"/>
        <v/>
      </c>
      <c r="K69" s="59" t="str">
        <f t="shared" si="58"/>
        <v/>
      </c>
      <c r="L69" s="59" t="str">
        <f t="shared" si="58"/>
        <v/>
      </c>
      <c r="M69" s="59" t="str">
        <f t="shared" si="58"/>
        <v/>
      </c>
      <c r="N69" s="59" t="str">
        <f t="shared" si="58"/>
        <v/>
      </c>
      <c r="O69" s="60" t="str">
        <f t="shared" si="58"/>
        <v/>
      </c>
      <c r="P69" s="149" t="str">
        <f t="shared" si="58"/>
        <v/>
      </c>
      <c r="Q69" s="2"/>
      <c r="R69" s="2"/>
      <c r="S69" s="80" t="s">
        <v>85</v>
      </c>
      <c r="T69" s="42" t="str">
        <f t="shared" ca="1" si="59"/>
        <v>Error</v>
      </c>
      <c r="U69" s="42">
        <f t="shared" ca="1" si="60"/>
        <v>4</v>
      </c>
      <c r="V69" s="41" t="e">
        <f t="shared" ca="1" si="61"/>
        <v>#N/A</v>
      </c>
      <c r="W69" s="42" t="e">
        <f t="shared" si="62"/>
        <v>#N/A</v>
      </c>
      <c r="X69" s="42">
        <f t="shared" ca="1" si="63"/>
        <v>7</v>
      </c>
      <c r="Y69" s="35" t="e">
        <f t="shared" si="64"/>
        <v>#N/A</v>
      </c>
      <c r="Z69" s="1" t="str">
        <f t="shared" si="65"/>
        <v/>
      </c>
      <c r="AA69" s="1" t="e">
        <f t="shared" si="66"/>
        <v>#N/A</v>
      </c>
      <c r="AB69" s="1" t="str">
        <f>IF(S68="A","Admin!B27","Admin!C27")</f>
        <v>Admin!C27</v>
      </c>
      <c r="AC69" s="79">
        <f t="shared" si="69"/>
        <v>-2</v>
      </c>
      <c r="AD69" s="2" t="str">
        <f t="shared" si="67"/>
        <v>S67</v>
      </c>
      <c r="AE69" s="2" t="str">
        <f t="shared" si="68"/>
        <v>AA$66:AA$73</v>
      </c>
    </row>
    <row r="70" spans="2:31" ht="13.5" customHeight="1" x14ac:dyDescent="0.2">
      <c r="B70" s="34">
        <v>5</v>
      </c>
      <c r="C70" s="67" t="str">
        <f t="shared" ca="1" si="56"/>
        <v/>
      </c>
      <c r="D70" s="67" t="str">
        <f t="shared" si="57"/>
        <v/>
      </c>
      <c r="E70" s="36"/>
      <c r="F70" s="53" t="s">
        <v>98</v>
      </c>
      <c r="G70" s="49"/>
      <c r="H70" s="49"/>
      <c r="I70" s="58" t="str">
        <f t="shared" si="58"/>
        <v/>
      </c>
      <c r="J70" s="59" t="str">
        <f t="shared" si="58"/>
        <v/>
      </c>
      <c r="K70" s="59" t="str">
        <f t="shared" si="58"/>
        <v/>
      </c>
      <c r="L70" s="59" t="str">
        <f t="shared" si="58"/>
        <v/>
      </c>
      <c r="M70" s="59" t="str">
        <f t="shared" si="58"/>
        <v/>
      </c>
      <c r="N70" s="59" t="str">
        <f t="shared" si="58"/>
        <v/>
      </c>
      <c r="O70" s="60" t="str">
        <f t="shared" si="58"/>
        <v/>
      </c>
      <c r="P70" s="149" t="str">
        <f t="shared" si="58"/>
        <v/>
      </c>
      <c r="Q70" s="2"/>
      <c r="R70" s="2"/>
      <c r="S70" s="42"/>
      <c r="T70" s="42" t="str">
        <f t="shared" ca="1" si="59"/>
        <v>Error</v>
      </c>
      <c r="U70" s="42">
        <f t="shared" ca="1" si="60"/>
        <v>3</v>
      </c>
      <c r="V70" s="41" t="e">
        <f t="shared" ca="1" si="61"/>
        <v>#N/A</v>
      </c>
      <c r="W70" s="42" t="e">
        <f t="shared" si="62"/>
        <v>#N/A</v>
      </c>
      <c r="X70" s="42">
        <f t="shared" ca="1" si="63"/>
        <v>7</v>
      </c>
      <c r="Y70" s="35" t="e">
        <f t="shared" si="64"/>
        <v>#N/A</v>
      </c>
      <c r="Z70" s="1" t="str">
        <f t="shared" si="65"/>
        <v/>
      </c>
      <c r="AA70" s="1" t="e">
        <f t="shared" si="66"/>
        <v>#N/A</v>
      </c>
      <c r="AB70" s="1" t="str">
        <f>IF(S68="A","Admin!B28","Admin!C28")</f>
        <v>Admin!C28</v>
      </c>
      <c r="AC70" s="79">
        <f t="shared" si="69"/>
        <v>-3</v>
      </c>
      <c r="AD70" s="2" t="str">
        <f t="shared" si="67"/>
        <v>S67</v>
      </c>
      <c r="AE70" s="2" t="str">
        <f t="shared" si="68"/>
        <v>AA$66:AA$73</v>
      </c>
    </row>
    <row r="71" spans="2:31" ht="13.5" customHeight="1" x14ac:dyDescent="0.2">
      <c r="B71" s="34">
        <v>6</v>
      </c>
      <c r="C71" s="67" t="str">
        <f t="shared" ca="1" si="56"/>
        <v/>
      </c>
      <c r="D71" s="67" t="str">
        <f t="shared" si="57"/>
        <v/>
      </c>
      <c r="E71" s="36"/>
      <c r="F71" s="53" t="s">
        <v>98</v>
      </c>
      <c r="G71" s="49"/>
      <c r="H71" s="49"/>
      <c r="I71" s="58" t="str">
        <f t="shared" si="58"/>
        <v/>
      </c>
      <c r="J71" s="59" t="str">
        <f t="shared" si="58"/>
        <v/>
      </c>
      <c r="K71" s="59" t="str">
        <f t="shared" si="58"/>
        <v/>
      </c>
      <c r="L71" s="59" t="str">
        <f t="shared" si="58"/>
        <v/>
      </c>
      <c r="M71" s="59" t="str">
        <f t="shared" si="58"/>
        <v/>
      </c>
      <c r="N71" s="59" t="str">
        <f t="shared" si="58"/>
        <v/>
      </c>
      <c r="O71" s="60" t="str">
        <f t="shared" si="58"/>
        <v/>
      </c>
      <c r="P71" s="149" t="str">
        <f t="shared" si="58"/>
        <v/>
      </c>
      <c r="Q71" s="2"/>
      <c r="R71" s="2"/>
      <c r="S71" s="42"/>
      <c r="T71" s="42" t="str">
        <f t="shared" ca="1" si="59"/>
        <v>Error</v>
      </c>
      <c r="U71" s="42">
        <f t="shared" ca="1" si="60"/>
        <v>2</v>
      </c>
      <c r="V71" s="41" t="e">
        <f t="shared" ca="1" si="61"/>
        <v>#N/A</v>
      </c>
      <c r="W71" s="42" t="e">
        <f t="shared" si="62"/>
        <v>#N/A</v>
      </c>
      <c r="X71" s="42">
        <f t="shared" ca="1" si="63"/>
        <v>7</v>
      </c>
      <c r="Y71" s="35" t="e">
        <f t="shared" si="64"/>
        <v>#N/A</v>
      </c>
      <c r="Z71" s="1" t="str">
        <f t="shared" si="65"/>
        <v/>
      </c>
      <c r="AA71" s="1" t="e">
        <f t="shared" si="66"/>
        <v>#N/A</v>
      </c>
      <c r="AB71" s="1" t="str">
        <f>IF(S68="A","Admin!B29","Admin!C29")</f>
        <v>Admin!C29</v>
      </c>
      <c r="AC71" s="79">
        <f t="shared" si="69"/>
        <v>-4</v>
      </c>
      <c r="AD71" s="2" t="str">
        <f t="shared" si="67"/>
        <v>S67</v>
      </c>
      <c r="AE71" s="2" t="str">
        <f t="shared" si="68"/>
        <v>AA$66:AA$73</v>
      </c>
    </row>
    <row r="72" spans="2:31" ht="13.5" customHeight="1" x14ac:dyDescent="0.2">
      <c r="B72" s="37">
        <v>7</v>
      </c>
      <c r="C72" s="68" t="str">
        <f t="shared" ca="1" si="56"/>
        <v/>
      </c>
      <c r="D72" s="68" t="str">
        <f t="shared" si="57"/>
        <v/>
      </c>
      <c r="E72" s="38"/>
      <c r="F72" s="54" t="s">
        <v>98</v>
      </c>
      <c r="G72" s="49"/>
      <c r="H72" s="49"/>
      <c r="I72" s="61" t="str">
        <f t="shared" si="58"/>
        <v/>
      </c>
      <c r="J72" s="62" t="str">
        <f t="shared" si="58"/>
        <v/>
      </c>
      <c r="K72" s="62" t="str">
        <f t="shared" si="58"/>
        <v/>
      </c>
      <c r="L72" s="62" t="str">
        <f t="shared" si="58"/>
        <v/>
      </c>
      <c r="M72" s="62" t="str">
        <f t="shared" si="58"/>
        <v/>
      </c>
      <c r="N72" s="62" t="str">
        <f t="shared" si="58"/>
        <v/>
      </c>
      <c r="O72" s="63" t="str">
        <f t="shared" si="58"/>
        <v/>
      </c>
      <c r="P72" s="149" t="str">
        <f t="shared" si="58"/>
        <v/>
      </c>
      <c r="Q72" s="2"/>
      <c r="R72" s="2"/>
      <c r="S72" s="42"/>
      <c r="T72" s="42" t="str">
        <f t="shared" ca="1" si="59"/>
        <v>Error</v>
      </c>
      <c r="U72" s="42">
        <f t="shared" ca="1" si="60"/>
        <v>1</v>
      </c>
      <c r="V72" s="41" t="e">
        <f t="shared" ca="1" si="61"/>
        <v>#N/A</v>
      </c>
      <c r="W72" s="42" t="e">
        <f t="shared" si="62"/>
        <v>#N/A</v>
      </c>
      <c r="X72" s="42">
        <f t="shared" ca="1" si="63"/>
        <v>7</v>
      </c>
      <c r="Y72" s="35" t="e">
        <f t="shared" si="64"/>
        <v>#N/A</v>
      </c>
      <c r="Z72" s="1" t="str">
        <f t="shared" si="65"/>
        <v/>
      </c>
      <c r="AA72" s="1" t="e">
        <f t="shared" si="66"/>
        <v>#N/A</v>
      </c>
      <c r="AB72" s="1" t="str">
        <f>IF(S68="A","Admin!B30","Admin!C30")</f>
        <v>Admin!C30</v>
      </c>
      <c r="AC72" s="79">
        <f t="shared" si="69"/>
        <v>-5</v>
      </c>
      <c r="AD72" s="2" t="str">
        <f t="shared" si="67"/>
        <v>S67</v>
      </c>
      <c r="AE72" s="2" t="str">
        <f t="shared" si="68"/>
        <v>AA$66:AA$73</v>
      </c>
    </row>
    <row r="73" spans="2:31" ht="13.5" hidden="1" customHeight="1" x14ac:dyDescent="0.2">
      <c r="B73" s="378">
        <v>8</v>
      </c>
      <c r="C73" s="379" t="str">
        <f t="shared" ca="1" si="56"/>
        <v/>
      </c>
      <c r="D73" s="379" t="str">
        <f t="shared" si="57"/>
        <v/>
      </c>
      <c r="E73" s="380"/>
      <c r="F73" s="381" t="s">
        <v>98</v>
      </c>
      <c r="G73" s="49"/>
      <c r="H73" s="49"/>
      <c r="I73" s="374" t="str">
        <f t="shared" si="58"/>
        <v/>
      </c>
      <c r="J73" s="382" t="str">
        <f t="shared" si="58"/>
        <v/>
      </c>
      <c r="K73" s="382" t="str">
        <f t="shared" si="58"/>
        <v/>
      </c>
      <c r="L73" s="382" t="str">
        <f t="shared" si="58"/>
        <v/>
      </c>
      <c r="M73" s="382" t="str">
        <f t="shared" si="58"/>
        <v/>
      </c>
      <c r="N73" s="382" t="str">
        <f t="shared" si="58"/>
        <v/>
      </c>
      <c r="O73" s="382" t="str">
        <f t="shared" si="58"/>
        <v/>
      </c>
      <c r="P73" s="63" t="str">
        <f t="shared" si="58"/>
        <v/>
      </c>
      <c r="Q73" s="2"/>
      <c r="R73" s="2"/>
      <c r="S73" s="42"/>
      <c r="T73" s="42" t="str">
        <f t="shared" ca="1" si="59"/>
        <v>Error</v>
      </c>
      <c r="U73" s="42">
        <f t="shared" ca="1" si="60"/>
        <v>0</v>
      </c>
      <c r="V73" s="41" t="e">
        <f t="shared" ca="1" si="61"/>
        <v>#N/A</v>
      </c>
      <c r="W73" s="42" t="e">
        <f t="shared" si="62"/>
        <v>#N/A</v>
      </c>
      <c r="X73" s="42">
        <f t="shared" ca="1" si="63"/>
        <v>7</v>
      </c>
      <c r="Y73" s="35" t="e">
        <f t="shared" si="64"/>
        <v>#N/A</v>
      </c>
      <c r="Z73" s="1" t="str">
        <f t="shared" si="65"/>
        <v/>
      </c>
      <c r="AA73" s="1" t="e">
        <f t="shared" si="66"/>
        <v>#N/A</v>
      </c>
      <c r="AB73" s="1" t="str">
        <f>IF(S68="A","Admin!B31","Admin!C31")</f>
        <v>Admin!C31</v>
      </c>
      <c r="AC73" s="79">
        <f t="shared" si="69"/>
        <v>-6</v>
      </c>
      <c r="AD73" s="2" t="str">
        <f t="shared" si="67"/>
        <v>S67</v>
      </c>
      <c r="AE73" s="2" t="str">
        <f t="shared" si="68"/>
        <v>AA$66:AA$73</v>
      </c>
    </row>
    <row r="74" spans="2:31" ht="13.5" customHeight="1" x14ac:dyDescent="0.2"/>
    <row r="75" spans="2:31" ht="13.5" customHeight="1" x14ac:dyDescent="0.2"/>
    <row r="76" spans="2:31" s="2" customFormat="1" ht="13.5" customHeight="1" x14ac:dyDescent="0.2">
      <c r="B76" s="32" t="str">
        <f ca="1">S78 &amp; " " &amp; S80 &amp; " string  (" &amp; S$3 &amp;")"</f>
        <v>High Jump A string  (Women)</v>
      </c>
      <c r="H76" s="47"/>
      <c r="I76" s="29"/>
    </row>
    <row r="77" spans="2:31" ht="13.5" customHeight="1" x14ac:dyDescent="0.2">
      <c r="B77" s="75" t="s">
        <v>26</v>
      </c>
      <c r="C77" s="76" t="s">
        <v>23</v>
      </c>
      <c r="D77" s="76" t="s">
        <v>70</v>
      </c>
      <c r="E77" s="77" t="s">
        <v>24</v>
      </c>
      <c r="F77" s="78" t="s">
        <v>27</v>
      </c>
      <c r="G77" s="48"/>
      <c r="H77" s="48"/>
      <c r="I77" s="70" t="str">
        <f t="shared" ref="I77:P77" si="70">I$3</f>
        <v>Bromsgrove &amp; Redditch AC</v>
      </c>
      <c r="J77" s="70" t="str">
        <f t="shared" si="70"/>
        <v>Burton AC</v>
      </c>
      <c r="K77" s="70" t="str">
        <f t="shared" si="70"/>
        <v>Kidderminster &amp; Stourport AC</v>
      </c>
      <c r="L77" s="70" t="str">
        <f t="shared" si="70"/>
        <v>Newport Harriers</v>
      </c>
      <c r="M77" s="70" t="str">
        <f t="shared" si="70"/>
        <v>Royal Sutton Coldfield</v>
      </c>
      <c r="N77" s="70" t="str">
        <f t="shared" si="70"/>
        <v>Solihull &amp; Small Heath AC</v>
      </c>
      <c r="O77" s="70" t="str">
        <f t="shared" si="70"/>
        <v>Stratford on Avon AC</v>
      </c>
      <c r="P77" s="383" t="str">
        <f t="shared" si="70"/>
        <v>Team8</v>
      </c>
      <c r="S77" s="40">
        <v>18</v>
      </c>
      <c r="T77" s="41"/>
      <c r="U77" s="42" t="s">
        <v>81</v>
      </c>
      <c r="V77" s="41"/>
      <c r="W77" s="42"/>
      <c r="X77" s="42" t="s">
        <v>82</v>
      </c>
      <c r="Y77" s="41" t="s">
        <v>83</v>
      </c>
      <c r="Z77" s="1" t="s">
        <v>84</v>
      </c>
    </row>
    <row r="78" spans="2:31" ht="13.5" customHeight="1" x14ac:dyDescent="0.2">
      <c r="B78" s="222">
        <v>1</v>
      </c>
      <c r="C78" s="223" t="str">
        <f t="shared" ref="C78:C85" ca="1" si="71">IF(ISNA(V78),"",V78)</f>
        <v>Emily Madden Forman</v>
      </c>
      <c r="D78" s="223" t="str">
        <f t="shared" ref="D78:D85" si="72">IF(ISNA(Y78),"",Y78)</f>
        <v>Stratford on Avon AC</v>
      </c>
      <c r="E78" s="224">
        <v>7</v>
      </c>
      <c r="F78" s="225" t="s">
        <v>1881</v>
      </c>
      <c r="G78" s="49"/>
      <c r="H78" s="49"/>
      <c r="I78" s="55" t="str">
        <f t="shared" ref="I78:P85" si="73">IF($Z78=I$3,$T78,"")</f>
        <v/>
      </c>
      <c r="J78" s="56" t="str">
        <f t="shared" si="73"/>
        <v/>
      </c>
      <c r="K78" s="56" t="str">
        <f t="shared" si="73"/>
        <v/>
      </c>
      <c r="L78" s="56" t="str">
        <f t="shared" si="73"/>
        <v/>
      </c>
      <c r="M78" s="56" t="str">
        <f t="shared" si="73"/>
        <v/>
      </c>
      <c r="N78" s="56" t="str">
        <f t="shared" si="73"/>
        <v/>
      </c>
      <c r="O78" s="57">
        <f t="shared" ca="1" si="73"/>
        <v>10</v>
      </c>
      <c r="P78" s="144" t="str">
        <f t="shared" si="73"/>
        <v/>
      </c>
      <c r="Q78" s="2"/>
      <c r="R78" s="2"/>
      <c r="S78" s="42" t="str">
        <f ca="1">VLOOKUP(S77,INDIRECT($S$5),2,FALSE)</f>
        <v>High Jump</v>
      </c>
      <c r="T78" s="42">
        <f t="shared" ref="T78:T85" ca="1" si="74">IF(X78&gt;1,"Error",U78)</f>
        <v>10</v>
      </c>
      <c r="U78" s="42">
        <f t="shared" ref="U78:U85" ca="1" si="75">IF(AND(E78&lt;&gt;"",LEFT(F78,1)="d"),0,INDIRECT(AB78))</f>
        <v>10</v>
      </c>
      <c r="V78" s="41" t="str">
        <f t="shared" ref="V78:V85" ca="1" si="76">HLOOKUP(E78,INDIRECT($S$4),INDIRECT(AD78),FALSE)</f>
        <v>Emily Madden Forman</v>
      </c>
      <c r="W78" s="42" t="str">
        <f t="shared" ref="W78:W85" si="77">CONCATENATE("=",AA78)</f>
        <v>=7</v>
      </c>
      <c r="X78" s="42">
        <f t="shared" ref="X78:X85" ca="1" si="78">COUNTIF(INDIRECT(AE78),W78)</f>
        <v>1</v>
      </c>
      <c r="Y78" s="35" t="str">
        <f t="shared" ref="Y78:Y85" si="79">VLOOKUP(E78,TeamID,2,FALSE)</f>
        <v>Stratford on Avon AC</v>
      </c>
      <c r="Z78" s="1" t="str">
        <f t="shared" ref="Z78:Z85" si="80">IF(ISNA(Y78),"",Y78)</f>
        <v>Stratford on Avon AC</v>
      </c>
      <c r="AA78" s="1">
        <f t="shared" ref="AA78:AA85" si="81">HLOOKUP(E78,$I$24:$X$25, 2, FALSE)</f>
        <v>7</v>
      </c>
      <c r="AB78" s="1" t="str">
        <f>IF(S80="A","Admin!B24","Admin!C24")</f>
        <v>Admin!B24</v>
      </c>
      <c r="AC78" s="79">
        <v>1</v>
      </c>
      <c r="AD78" s="2" t="str">
        <f t="shared" ref="AD78:AD85" si="82">"S" &amp; ROW(AB78)+AC78</f>
        <v>S79</v>
      </c>
      <c r="AE78" s="2" t="str">
        <f t="shared" ref="AE78:AE85" si="83">"AA$"&amp;ROW(AD78)+AC78-1&amp;":AA$"&amp;ROW(AD78)+AC78+6</f>
        <v>AA$78:AA$85</v>
      </c>
    </row>
    <row r="79" spans="2:31" ht="13.5" customHeight="1" x14ac:dyDescent="0.2">
      <c r="B79" s="34">
        <v>2</v>
      </c>
      <c r="C79" s="67" t="str">
        <f t="shared" ca="1" si="71"/>
        <v>Kaili Woodward</v>
      </c>
      <c r="D79" s="67" t="str">
        <f t="shared" si="72"/>
        <v>Solihull &amp; Small Heath AC</v>
      </c>
      <c r="E79" s="36">
        <v>6</v>
      </c>
      <c r="F79" s="53" t="s">
        <v>2115</v>
      </c>
      <c r="G79" s="49"/>
      <c r="H79" s="49"/>
      <c r="I79" s="58" t="str">
        <f t="shared" si="73"/>
        <v/>
      </c>
      <c r="J79" s="59" t="str">
        <f t="shared" si="73"/>
        <v/>
      </c>
      <c r="K79" s="59" t="str">
        <f t="shared" si="73"/>
        <v/>
      </c>
      <c r="L79" s="59" t="str">
        <f t="shared" si="73"/>
        <v/>
      </c>
      <c r="M79" s="59" t="str">
        <f t="shared" si="73"/>
        <v/>
      </c>
      <c r="N79" s="59">
        <f t="shared" ca="1" si="73"/>
        <v>8</v>
      </c>
      <c r="O79" s="60" t="str">
        <f t="shared" si="73"/>
        <v/>
      </c>
      <c r="P79" s="149" t="str">
        <f t="shared" si="73"/>
        <v/>
      </c>
      <c r="Q79" s="2"/>
      <c r="R79" s="2"/>
      <c r="S79" s="42">
        <f>S77-$S$7</f>
        <v>17</v>
      </c>
      <c r="T79" s="42">
        <f t="shared" ca="1" si="74"/>
        <v>8</v>
      </c>
      <c r="U79" s="42">
        <f t="shared" ca="1" si="75"/>
        <v>8</v>
      </c>
      <c r="V79" s="41" t="str">
        <f t="shared" ca="1" si="76"/>
        <v>Kaili Woodward</v>
      </c>
      <c r="W79" s="42" t="str">
        <f t="shared" si="77"/>
        <v>=6</v>
      </c>
      <c r="X79" s="42">
        <f t="shared" ca="1" si="78"/>
        <v>1</v>
      </c>
      <c r="Y79" s="35" t="str">
        <f t="shared" si="79"/>
        <v>Solihull &amp; Small Heath AC</v>
      </c>
      <c r="Z79" s="1" t="str">
        <f t="shared" si="80"/>
        <v>Solihull &amp; Small Heath AC</v>
      </c>
      <c r="AA79" s="1">
        <f t="shared" si="81"/>
        <v>6</v>
      </c>
      <c r="AB79" s="1" t="str">
        <f>IF(S80="A","Admin!B25","Admin!C25")</f>
        <v>Admin!B25</v>
      </c>
      <c r="AC79" s="79">
        <f t="shared" ref="AC79:AC85" si="84">AC78-1</f>
        <v>0</v>
      </c>
      <c r="AD79" s="2" t="str">
        <f t="shared" si="82"/>
        <v>S79</v>
      </c>
      <c r="AE79" s="2" t="str">
        <f t="shared" si="83"/>
        <v>AA$78:AA$85</v>
      </c>
    </row>
    <row r="80" spans="2:31" ht="13.5" customHeight="1" x14ac:dyDescent="0.2">
      <c r="B80" s="34">
        <v>3</v>
      </c>
      <c r="C80" s="67" t="str">
        <f t="shared" ca="1" si="71"/>
        <v>Megan Evans</v>
      </c>
      <c r="D80" s="67" t="str">
        <f t="shared" si="72"/>
        <v>Royal Sutton Coldfield</v>
      </c>
      <c r="E80" s="36">
        <v>5</v>
      </c>
      <c r="F80" s="53" t="s">
        <v>2116</v>
      </c>
      <c r="G80" s="49"/>
      <c r="H80" s="49"/>
      <c r="I80" s="58" t="str">
        <f t="shared" si="73"/>
        <v/>
      </c>
      <c r="J80" s="59" t="str">
        <f t="shared" si="73"/>
        <v/>
      </c>
      <c r="K80" s="59" t="str">
        <f t="shared" si="73"/>
        <v/>
      </c>
      <c r="L80" s="59" t="str">
        <f t="shared" si="73"/>
        <v/>
      </c>
      <c r="M80" s="59">
        <f t="shared" ca="1" si="73"/>
        <v>7</v>
      </c>
      <c r="N80" s="59" t="str">
        <f t="shared" si="73"/>
        <v/>
      </c>
      <c r="O80" s="60" t="str">
        <f t="shared" si="73"/>
        <v/>
      </c>
      <c r="P80" s="149" t="str">
        <f t="shared" si="73"/>
        <v/>
      </c>
      <c r="Q80" s="2"/>
      <c r="R80" s="2"/>
      <c r="S80" s="81" t="s">
        <v>44</v>
      </c>
      <c r="T80" s="42">
        <f t="shared" ca="1" si="74"/>
        <v>7</v>
      </c>
      <c r="U80" s="42">
        <f t="shared" ca="1" si="75"/>
        <v>7</v>
      </c>
      <c r="V80" s="41" t="str">
        <f t="shared" ca="1" si="76"/>
        <v>Megan Evans</v>
      </c>
      <c r="W80" s="42" t="str">
        <f t="shared" si="77"/>
        <v>=5</v>
      </c>
      <c r="X80" s="42">
        <f t="shared" ca="1" si="78"/>
        <v>1</v>
      </c>
      <c r="Y80" s="35" t="str">
        <f t="shared" si="79"/>
        <v>Royal Sutton Coldfield</v>
      </c>
      <c r="Z80" s="1" t="str">
        <f t="shared" si="80"/>
        <v>Royal Sutton Coldfield</v>
      </c>
      <c r="AA80" s="1">
        <f t="shared" si="81"/>
        <v>5</v>
      </c>
      <c r="AB80" s="1" t="str">
        <f>IF(S80="A","Admin!B26","Admin!C26")</f>
        <v>Admin!B26</v>
      </c>
      <c r="AC80" s="79">
        <f t="shared" si="84"/>
        <v>-1</v>
      </c>
      <c r="AD80" s="2" t="str">
        <f t="shared" si="82"/>
        <v>S79</v>
      </c>
      <c r="AE80" s="2" t="str">
        <f t="shared" si="83"/>
        <v>AA$78:AA$85</v>
      </c>
    </row>
    <row r="81" spans="2:31" ht="13.5" customHeight="1" x14ac:dyDescent="0.2">
      <c r="B81" s="34">
        <v>4</v>
      </c>
      <c r="C81" s="67" t="str">
        <f t="shared" ca="1" si="71"/>
        <v>Gemma Atkinson-Parker</v>
      </c>
      <c r="D81" s="67" t="str">
        <f t="shared" si="72"/>
        <v>Burton AC</v>
      </c>
      <c r="E81" s="36">
        <v>2</v>
      </c>
      <c r="F81" s="53" t="s">
        <v>2117</v>
      </c>
      <c r="G81" s="49"/>
      <c r="H81" s="49"/>
      <c r="I81" s="58" t="str">
        <f t="shared" si="73"/>
        <v/>
      </c>
      <c r="J81" s="59">
        <f t="shared" ca="1" si="73"/>
        <v>6</v>
      </c>
      <c r="K81" s="59" t="str">
        <f t="shared" si="73"/>
        <v/>
      </c>
      <c r="L81" s="59" t="str">
        <f t="shared" si="73"/>
        <v/>
      </c>
      <c r="M81" s="59" t="str">
        <f t="shared" si="73"/>
        <v/>
      </c>
      <c r="N81" s="59" t="str">
        <f t="shared" si="73"/>
        <v/>
      </c>
      <c r="O81" s="60" t="str">
        <f t="shared" si="73"/>
        <v/>
      </c>
      <c r="P81" s="149" t="str">
        <f t="shared" si="73"/>
        <v/>
      </c>
      <c r="Q81" s="2"/>
      <c r="R81" s="2"/>
      <c r="S81" s="80" t="s">
        <v>85</v>
      </c>
      <c r="T81" s="42">
        <f t="shared" ca="1" si="74"/>
        <v>6</v>
      </c>
      <c r="U81" s="42">
        <f t="shared" ca="1" si="75"/>
        <v>6</v>
      </c>
      <c r="V81" s="41" t="str">
        <f t="shared" ca="1" si="76"/>
        <v>Gemma Atkinson-Parker</v>
      </c>
      <c r="W81" s="42" t="str">
        <f t="shared" si="77"/>
        <v>=2</v>
      </c>
      <c r="X81" s="42">
        <f t="shared" ca="1" si="78"/>
        <v>1</v>
      </c>
      <c r="Y81" s="35" t="str">
        <f t="shared" si="79"/>
        <v>Burton AC</v>
      </c>
      <c r="Z81" s="1" t="str">
        <f t="shared" si="80"/>
        <v>Burton AC</v>
      </c>
      <c r="AA81" s="1">
        <f t="shared" si="81"/>
        <v>2</v>
      </c>
      <c r="AB81" s="1" t="str">
        <f>IF(S80="A","Admin!B27","Admin!C27")</f>
        <v>Admin!B27</v>
      </c>
      <c r="AC81" s="79">
        <f t="shared" si="84"/>
        <v>-2</v>
      </c>
      <c r="AD81" s="2" t="str">
        <f t="shared" si="82"/>
        <v>S79</v>
      </c>
      <c r="AE81" s="2" t="str">
        <f t="shared" si="83"/>
        <v>AA$78:AA$85</v>
      </c>
    </row>
    <row r="82" spans="2:31" ht="13.5" customHeight="1" x14ac:dyDescent="0.2">
      <c r="B82" s="34">
        <v>5</v>
      </c>
      <c r="C82" s="67" t="str">
        <f t="shared" ca="1" si="71"/>
        <v/>
      </c>
      <c r="D82" s="67" t="str">
        <f t="shared" si="72"/>
        <v/>
      </c>
      <c r="E82" s="36"/>
      <c r="F82" s="53" t="s">
        <v>98</v>
      </c>
      <c r="G82" s="49"/>
      <c r="H82" s="49"/>
      <c r="I82" s="58" t="str">
        <f t="shared" si="73"/>
        <v/>
      </c>
      <c r="J82" s="59" t="str">
        <f t="shared" si="73"/>
        <v/>
      </c>
      <c r="K82" s="59" t="str">
        <f t="shared" si="73"/>
        <v/>
      </c>
      <c r="L82" s="59" t="str">
        <f t="shared" si="73"/>
        <v/>
      </c>
      <c r="M82" s="59" t="str">
        <f t="shared" si="73"/>
        <v/>
      </c>
      <c r="N82" s="59" t="str">
        <f t="shared" si="73"/>
        <v/>
      </c>
      <c r="O82" s="60" t="str">
        <f t="shared" si="73"/>
        <v/>
      </c>
      <c r="P82" s="149" t="str">
        <f t="shared" si="73"/>
        <v/>
      </c>
      <c r="Q82" s="2"/>
      <c r="R82" s="2"/>
      <c r="S82" s="42"/>
      <c r="T82" s="42" t="str">
        <f t="shared" ca="1" si="74"/>
        <v>Error</v>
      </c>
      <c r="U82" s="42">
        <f t="shared" ca="1" si="75"/>
        <v>5</v>
      </c>
      <c r="V82" s="41" t="e">
        <f t="shared" ca="1" si="76"/>
        <v>#N/A</v>
      </c>
      <c r="W82" s="42" t="e">
        <f t="shared" si="77"/>
        <v>#N/A</v>
      </c>
      <c r="X82" s="42">
        <f t="shared" ca="1" si="78"/>
        <v>4</v>
      </c>
      <c r="Y82" s="35" t="e">
        <f t="shared" si="79"/>
        <v>#N/A</v>
      </c>
      <c r="Z82" s="1" t="str">
        <f t="shared" si="80"/>
        <v/>
      </c>
      <c r="AA82" s="1" t="e">
        <f t="shared" si="81"/>
        <v>#N/A</v>
      </c>
      <c r="AB82" s="1" t="str">
        <f>IF(S80="A","Admin!B28","Admin!C28")</f>
        <v>Admin!B28</v>
      </c>
      <c r="AC82" s="79">
        <f t="shared" si="84"/>
        <v>-3</v>
      </c>
      <c r="AD82" s="2" t="str">
        <f t="shared" si="82"/>
        <v>S79</v>
      </c>
      <c r="AE82" s="2" t="str">
        <f t="shared" si="83"/>
        <v>AA$78:AA$85</v>
      </c>
    </row>
    <row r="83" spans="2:31" ht="13.5" customHeight="1" x14ac:dyDescent="0.2">
      <c r="B83" s="34">
        <v>6</v>
      </c>
      <c r="C83" s="67" t="str">
        <f t="shared" ca="1" si="71"/>
        <v/>
      </c>
      <c r="D83" s="67" t="str">
        <f t="shared" si="72"/>
        <v/>
      </c>
      <c r="E83" s="36"/>
      <c r="F83" s="53" t="s">
        <v>98</v>
      </c>
      <c r="G83" s="49"/>
      <c r="H83" s="49"/>
      <c r="I83" s="58" t="str">
        <f t="shared" si="73"/>
        <v/>
      </c>
      <c r="J83" s="59" t="str">
        <f t="shared" si="73"/>
        <v/>
      </c>
      <c r="K83" s="59" t="str">
        <f t="shared" si="73"/>
        <v/>
      </c>
      <c r="L83" s="59" t="str">
        <f t="shared" si="73"/>
        <v/>
      </c>
      <c r="M83" s="59" t="str">
        <f t="shared" si="73"/>
        <v/>
      </c>
      <c r="N83" s="59" t="str">
        <f t="shared" si="73"/>
        <v/>
      </c>
      <c r="O83" s="60" t="str">
        <f t="shared" si="73"/>
        <v/>
      </c>
      <c r="P83" s="149" t="str">
        <f t="shared" si="73"/>
        <v/>
      </c>
      <c r="Q83" s="2"/>
      <c r="R83" s="2"/>
      <c r="S83" s="42"/>
      <c r="T83" s="42" t="str">
        <f t="shared" ca="1" si="74"/>
        <v>Error</v>
      </c>
      <c r="U83" s="42">
        <f t="shared" ca="1" si="75"/>
        <v>4</v>
      </c>
      <c r="V83" s="41" t="e">
        <f t="shared" ca="1" si="76"/>
        <v>#N/A</v>
      </c>
      <c r="W83" s="42" t="e">
        <f t="shared" si="77"/>
        <v>#N/A</v>
      </c>
      <c r="X83" s="42">
        <f t="shared" ca="1" si="78"/>
        <v>4</v>
      </c>
      <c r="Y83" s="35" t="e">
        <f t="shared" si="79"/>
        <v>#N/A</v>
      </c>
      <c r="Z83" s="1" t="str">
        <f t="shared" si="80"/>
        <v/>
      </c>
      <c r="AA83" s="1" t="e">
        <f t="shared" si="81"/>
        <v>#N/A</v>
      </c>
      <c r="AB83" s="1" t="str">
        <f>IF(S80="A","Admin!B29","Admin!C29")</f>
        <v>Admin!B29</v>
      </c>
      <c r="AC83" s="79">
        <f t="shared" si="84"/>
        <v>-4</v>
      </c>
      <c r="AD83" s="2" t="str">
        <f t="shared" si="82"/>
        <v>S79</v>
      </c>
      <c r="AE83" s="2" t="str">
        <f t="shared" si="83"/>
        <v>AA$78:AA$85</v>
      </c>
    </row>
    <row r="84" spans="2:31" ht="13.5" customHeight="1" x14ac:dyDescent="0.2">
      <c r="B84" s="37">
        <v>7</v>
      </c>
      <c r="C84" s="68" t="str">
        <f t="shared" ca="1" si="71"/>
        <v/>
      </c>
      <c r="D84" s="68" t="str">
        <f t="shared" si="72"/>
        <v/>
      </c>
      <c r="E84" s="38"/>
      <c r="F84" s="54" t="s">
        <v>98</v>
      </c>
      <c r="G84" s="49"/>
      <c r="H84" s="49"/>
      <c r="I84" s="61" t="str">
        <f t="shared" si="73"/>
        <v/>
      </c>
      <c r="J84" s="62" t="str">
        <f t="shared" si="73"/>
        <v/>
      </c>
      <c r="K84" s="62" t="str">
        <f t="shared" si="73"/>
        <v/>
      </c>
      <c r="L84" s="62" t="str">
        <f t="shared" si="73"/>
        <v/>
      </c>
      <c r="M84" s="62" t="str">
        <f t="shared" si="73"/>
        <v/>
      </c>
      <c r="N84" s="62" t="str">
        <f t="shared" si="73"/>
        <v/>
      </c>
      <c r="O84" s="63" t="str">
        <f t="shared" si="73"/>
        <v/>
      </c>
      <c r="P84" s="149" t="str">
        <f t="shared" si="73"/>
        <v/>
      </c>
      <c r="Q84" s="2"/>
      <c r="R84" s="2"/>
      <c r="S84" s="42"/>
      <c r="T84" s="42" t="str">
        <f t="shared" ca="1" si="74"/>
        <v>Error</v>
      </c>
      <c r="U84" s="42">
        <f t="shared" ca="1" si="75"/>
        <v>3</v>
      </c>
      <c r="V84" s="41" t="e">
        <f t="shared" ca="1" si="76"/>
        <v>#N/A</v>
      </c>
      <c r="W84" s="42" t="e">
        <f t="shared" si="77"/>
        <v>#N/A</v>
      </c>
      <c r="X84" s="42">
        <f t="shared" ca="1" si="78"/>
        <v>4</v>
      </c>
      <c r="Y84" s="35" t="e">
        <f t="shared" si="79"/>
        <v>#N/A</v>
      </c>
      <c r="Z84" s="1" t="str">
        <f t="shared" si="80"/>
        <v/>
      </c>
      <c r="AA84" s="1" t="e">
        <f t="shared" si="81"/>
        <v>#N/A</v>
      </c>
      <c r="AB84" s="1" t="str">
        <f>IF(S80="A","Admin!B30","Admin!C30")</f>
        <v>Admin!B30</v>
      </c>
      <c r="AC84" s="79">
        <f t="shared" si="84"/>
        <v>-5</v>
      </c>
      <c r="AD84" s="2" t="str">
        <f t="shared" si="82"/>
        <v>S79</v>
      </c>
      <c r="AE84" s="2" t="str">
        <f t="shared" si="83"/>
        <v>AA$78:AA$85</v>
      </c>
    </row>
    <row r="85" spans="2:31" ht="13.5" hidden="1" customHeight="1" x14ac:dyDescent="0.2">
      <c r="B85" s="378">
        <v>8</v>
      </c>
      <c r="C85" s="379" t="str">
        <f t="shared" ca="1" si="71"/>
        <v/>
      </c>
      <c r="D85" s="379" t="str">
        <f t="shared" si="72"/>
        <v/>
      </c>
      <c r="E85" s="380"/>
      <c r="F85" s="381" t="s">
        <v>98</v>
      </c>
      <c r="G85" s="49"/>
      <c r="H85" s="49"/>
      <c r="I85" s="374" t="str">
        <f t="shared" si="73"/>
        <v/>
      </c>
      <c r="J85" s="382" t="str">
        <f t="shared" si="73"/>
        <v/>
      </c>
      <c r="K85" s="382" t="str">
        <f t="shared" si="73"/>
        <v/>
      </c>
      <c r="L85" s="382" t="str">
        <f t="shared" si="73"/>
        <v/>
      </c>
      <c r="M85" s="382" t="str">
        <f t="shared" si="73"/>
        <v/>
      </c>
      <c r="N85" s="382" t="str">
        <f t="shared" si="73"/>
        <v/>
      </c>
      <c r="O85" s="382" t="str">
        <f t="shared" si="73"/>
        <v/>
      </c>
      <c r="P85" s="63" t="str">
        <f t="shared" si="73"/>
        <v/>
      </c>
      <c r="Q85" s="2"/>
      <c r="R85" s="2"/>
      <c r="S85" s="42"/>
      <c r="T85" s="42" t="str">
        <f t="shared" ca="1" si="74"/>
        <v>Error</v>
      </c>
      <c r="U85" s="42">
        <f t="shared" ca="1" si="75"/>
        <v>0</v>
      </c>
      <c r="V85" s="41" t="e">
        <f t="shared" ca="1" si="76"/>
        <v>#N/A</v>
      </c>
      <c r="W85" s="42" t="e">
        <f t="shared" si="77"/>
        <v>#N/A</v>
      </c>
      <c r="X85" s="42">
        <f t="shared" ca="1" si="78"/>
        <v>4</v>
      </c>
      <c r="Y85" s="35" t="e">
        <f t="shared" si="79"/>
        <v>#N/A</v>
      </c>
      <c r="Z85" s="1" t="str">
        <f t="shared" si="80"/>
        <v/>
      </c>
      <c r="AA85" s="1" t="e">
        <f t="shared" si="81"/>
        <v>#N/A</v>
      </c>
      <c r="AB85" s="1" t="str">
        <f>IF(S80="A","Admin!B31","Admin!C31")</f>
        <v>Admin!B31</v>
      </c>
      <c r="AC85" s="79">
        <f t="shared" si="84"/>
        <v>-6</v>
      </c>
      <c r="AD85" s="2" t="str">
        <f t="shared" si="82"/>
        <v>S79</v>
      </c>
      <c r="AE85" s="2" t="str">
        <f t="shared" si="83"/>
        <v>AA$78:AA$85</v>
      </c>
    </row>
    <row r="86" spans="2:31" ht="12" customHeight="1" x14ac:dyDescent="0.2">
      <c r="B86" s="50"/>
      <c r="C86" s="48"/>
      <c r="D86" s="48"/>
      <c r="E86" s="50"/>
      <c r="F86" s="49" t="s">
        <v>98</v>
      </c>
      <c r="G86" s="49"/>
      <c r="H86" s="49"/>
      <c r="I86" s="51"/>
      <c r="J86" s="51"/>
      <c r="K86" s="51"/>
      <c r="L86" s="51"/>
      <c r="M86" s="51"/>
      <c r="N86" s="51"/>
      <c r="O86" s="51"/>
      <c r="P86" s="51"/>
      <c r="Q86" s="2"/>
      <c r="R86" s="2"/>
      <c r="S86" s="42"/>
      <c r="T86" s="42"/>
      <c r="U86" s="41"/>
      <c r="V86" s="41"/>
      <c r="W86" s="42"/>
      <c r="X86" s="42"/>
      <c r="Y86" s="41"/>
    </row>
    <row r="87" spans="2:31" ht="12" customHeight="1" x14ac:dyDescent="0.2">
      <c r="B87" s="50"/>
      <c r="C87" s="48"/>
      <c r="D87" s="48"/>
      <c r="E87" s="50"/>
      <c r="F87" s="49"/>
      <c r="G87" s="49"/>
      <c r="H87" s="49"/>
      <c r="I87" s="51"/>
      <c r="J87" s="51"/>
      <c r="K87" s="51"/>
      <c r="L87" s="51"/>
      <c r="M87" s="51"/>
      <c r="N87" s="51"/>
      <c r="O87" s="51"/>
      <c r="P87" s="51"/>
      <c r="Q87" s="2"/>
      <c r="R87" s="2"/>
      <c r="S87" s="42"/>
      <c r="T87" s="42"/>
      <c r="U87" s="41"/>
      <c r="V87" s="41"/>
      <c r="W87" s="42"/>
      <c r="X87" s="42"/>
      <c r="Y87" s="41"/>
    </row>
    <row r="88" spans="2:31" s="2" customFormat="1" x14ac:dyDescent="0.2">
      <c r="B88" s="32" t="str">
        <f ca="1">S90 &amp; " " &amp; S92 &amp; " string  (" &amp; S$3 &amp;")"</f>
        <v>High Jump B string  (Women)</v>
      </c>
      <c r="H88" s="47"/>
      <c r="I88" s="29"/>
    </row>
    <row r="89" spans="2:31" x14ac:dyDescent="0.2">
      <c r="B89" s="75" t="s">
        <v>26</v>
      </c>
      <c r="C89" s="76" t="s">
        <v>23</v>
      </c>
      <c r="D89" s="76" t="s">
        <v>70</v>
      </c>
      <c r="E89" s="77" t="s">
        <v>24</v>
      </c>
      <c r="F89" s="78" t="s">
        <v>27</v>
      </c>
      <c r="G89" s="48"/>
      <c r="H89" s="48"/>
      <c r="I89" s="70" t="str">
        <f t="shared" ref="I89:P89" si="85">I$3</f>
        <v>Bromsgrove &amp; Redditch AC</v>
      </c>
      <c r="J89" s="70" t="str">
        <f t="shared" si="85"/>
        <v>Burton AC</v>
      </c>
      <c r="K89" s="70" t="str">
        <f t="shared" si="85"/>
        <v>Kidderminster &amp; Stourport AC</v>
      </c>
      <c r="L89" s="70" t="str">
        <f t="shared" si="85"/>
        <v>Newport Harriers</v>
      </c>
      <c r="M89" s="70" t="str">
        <f t="shared" si="85"/>
        <v>Royal Sutton Coldfield</v>
      </c>
      <c r="N89" s="70" t="str">
        <f t="shared" si="85"/>
        <v>Solihull &amp; Small Heath AC</v>
      </c>
      <c r="O89" s="70" t="str">
        <f t="shared" si="85"/>
        <v>Stratford on Avon AC</v>
      </c>
      <c r="P89" s="383" t="str">
        <f t="shared" si="85"/>
        <v>Team8</v>
      </c>
      <c r="S89" s="40">
        <v>18</v>
      </c>
      <c r="T89" s="41"/>
      <c r="U89" s="42" t="s">
        <v>81</v>
      </c>
      <c r="V89" s="41"/>
      <c r="W89" s="42"/>
      <c r="X89" s="42" t="s">
        <v>82</v>
      </c>
      <c r="Y89" s="41" t="s">
        <v>83</v>
      </c>
      <c r="Z89" s="1" t="s">
        <v>84</v>
      </c>
    </row>
    <row r="90" spans="2:31" x14ac:dyDescent="0.2">
      <c r="B90" s="222">
        <v>1</v>
      </c>
      <c r="C90" s="223" t="str">
        <f t="shared" ref="C90:C97" ca="1" si="86">IF(ISNA(V90),"",V90)</f>
        <v>Ellie Bryan</v>
      </c>
      <c r="D90" s="223" t="str">
        <f t="shared" ref="D90:D97" si="87">IF(ISNA(Y90),"",Y90)</f>
        <v>Stratford on Avon AC</v>
      </c>
      <c r="E90" s="224">
        <v>77</v>
      </c>
      <c r="F90" s="225" t="s">
        <v>2118</v>
      </c>
      <c r="G90" s="49"/>
      <c r="H90" s="49"/>
      <c r="I90" s="55" t="str">
        <f t="shared" ref="I90:P97" si="88">IF($Z90=I$3,$T90,"")</f>
        <v/>
      </c>
      <c r="J90" s="56" t="str">
        <f t="shared" si="88"/>
        <v/>
      </c>
      <c r="K90" s="56" t="str">
        <f t="shared" si="88"/>
        <v/>
      </c>
      <c r="L90" s="56" t="str">
        <f t="shared" si="88"/>
        <v/>
      </c>
      <c r="M90" s="56" t="str">
        <f t="shared" si="88"/>
        <v/>
      </c>
      <c r="N90" s="56" t="str">
        <f t="shared" si="88"/>
        <v/>
      </c>
      <c r="O90" s="57">
        <f t="shared" ca="1" si="88"/>
        <v>8</v>
      </c>
      <c r="P90" s="144" t="str">
        <f t="shared" si="88"/>
        <v/>
      </c>
      <c r="Q90" s="2"/>
      <c r="R90" s="2"/>
      <c r="S90" s="42" t="str">
        <f ca="1">VLOOKUP(S89,INDIRECT($S$5),2,FALSE)</f>
        <v>High Jump</v>
      </c>
      <c r="T90" s="42">
        <f t="shared" ref="T90:T97" ca="1" si="89">IF(X90&gt;1,"Error",U90)</f>
        <v>8</v>
      </c>
      <c r="U90" s="42">
        <f t="shared" ref="U90:U97" ca="1" si="90">IF(AND(E90&lt;&gt;"",LEFT(F90,1)="d"),0,INDIRECT(AB90))</f>
        <v>8</v>
      </c>
      <c r="V90" s="41" t="str">
        <f t="shared" ref="V90:V97" ca="1" si="91">HLOOKUP(E90,INDIRECT($S$4),INDIRECT(AD90),FALSE)</f>
        <v>Ellie Bryan</v>
      </c>
      <c r="W90" s="42" t="str">
        <f t="shared" ref="W90:W97" si="92">CONCATENATE("=",AA90)</f>
        <v>=7</v>
      </c>
      <c r="X90" s="42">
        <f t="shared" ref="X90:X97" ca="1" si="93">COUNTIF(INDIRECT(AE90),W90)</f>
        <v>1</v>
      </c>
      <c r="Y90" s="35" t="str">
        <f t="shared" ref="Y90:Y97" si="94">VLOOKUP(E90,TeamID,2,FALSE)</f>
        <v>Stratford on Avon AC</v>
      </c>
      <c r="Z90" s="1" t="str">
        <f t="shared" ref="Z90:Z97" si="95">IF(ISNA(Y90),"",Y90)</f>
        <v>Stratford on Avon AC</v>
      </c>
      <c r="AA90" s="1">
        <f t="shared" ref="AA90:AA97" si="96">HLOOKUP(E90,$I$24:$X$25, 2, FALSE)</f>
        <v>7</v>
      </c>
      <c r="AB90" s="1" t="str">
        <f>IF(S92="A","Admin!B24","Admin!C24")</f>
        <v>Admin!C24</v>
      </c>
      <c r="AC90" s="79">
        <v>1</v>
      </c>
      <c r="AD90" s="2" t="str">
        <f t="shared" ref="AD90:AD97" si="97">"S" &amp; ROW(AB90)+AC90</f>
        <v>S91</v>
      </c>
      <c r="AE90" s="2" t="str">
        <f t="shared" ref="AE90:AE97" si="98">"AA$"&amp;ROW(AD90)+AC90-1&amp;":AA$"&amp;ROW(AD90)+AC90+6</f>
        <v>AA$90:AA$97</v>
      </c>
    </row>
    <row r="91" spans="2:31" x14ac:dyDescent="0.2">
      <c r="B91" s="34">
        <v>2</v>
      </c>
      <c r="C91" s="67" t="str">
        <f t="shared" ca="1" si="86"/>
        <v/>
      </c>
      <c r="D91" s="67" t="str">
        <f t="shared" si="87"/>
        <v/>
      </c>
      <c r="E91" s="36"/>
      <c r="F91" s="53" t="s">
        <v>98</v>
      </c>
      <c r="G91" s="49"/>
      <c r="H91" s="49"/>
      <c r="I91" s="58" t="str">
        <f t="shared" si="88"/>
        <v/>
      </c>
      <c r="J91" s="59" t="str">
        <f t="shared" si="88"/>
        <v/>
      </c>
      <c r="K91" s="59" t="str">
        <f t="shared" si="88"/>
        <v/>
      </c>
      <c r="L91" s="59" t="str">
        <f t="shared" si="88"/>
        <v/>
      </c>
      <c r="M91" s="59" t="str">
        <f t="shared" si="88"/>
        <v/>
      </c>
      <c r="N91" s="59" t="str">
        <f t="shared" si="88"/>
        <v/>
      </c>
      <c r="O91" s="60" t="str">
        <f t="shared" si="88"/>
        <v/>
      </c>
      <c r="P91" s="149" t="str">
        <f t="shared" si="88"/>
        <v/>
      </c>
      <c r="Q91" s="2"/>
      <c r="R91" s="2"/>
      <c r="S91" s="42">
        <f>S89-$S$7</f>
        <v>17</v>
      </c>
      <c r="T91" s="42" t="str">
        <f t="shared" ca="1" si="89"/>
        <v>Error</v>
      </c>
      <c r="U91" s="42">
        <f t="shared" ca="1" si="90"/>
        <v>6</v>
      </c>
      <c r="V91" s="41" t="e">
        <f t="shared" ca="1" si="91"/>
        <v>#N/A</v>
      </c>
      <c r="W91" s="42" t="e">
        <f t="shared" si="92"/>
        <v>#N/A</v>
      </c>
      <c r="X91" s="42">
        <f t="shared" ca="1" si="93"/>
        <v>7</v>
      </c>
      <c r="Y91" s="35" t="e">
        <f t="shared" si="94"/>
        <v>#N/A</v>
      </c>
      <c r="Z91" s="1" t="str">
        <f t="shared" si="95"/>
        <v/>
      </c>
      <c r="AA91" s="1" t="e">
        <f t="shared" si="96"/>
        <v>#N/A</v>
      </c>
      <c r="AB91" s="1" t="str">
        <f>IF(S92="A","Admin!B25","Admin!C25")</f>
        <v>Admin!C25</v>
      </c>
      <c r="AC91" s="79">
        <f t="shared" ref="AC91:AC97" si="99">AC90-1</f>
        <v>0</v>
      </c>
      <c r="AD91" s="2" t="str">
        <f t="shared" si="97"/>
        <v>S91</v>
      </c>
      <c r="AE91" s="2" t="str">
        <f t="shared" si="98"/>
        <v>AA$90:AA$97</v>
      </c>
    </row>
    <row r="92" spans="2:31" x14ac:dyDescent="0.2">
      <c r="B92" s="34">
        <v>3</v>
      </c>
      <c r="C92" s="67" t="str">
        <f t="shared" ca="1" si="86"/>
        <v/>
      </c>
      <c r="D92" s="67" t="str">
        <f t="shared" si="87"/>
        <v/>
      </c>
      <c r="E92" s="36"/>
      <c r="F92" s="53" t="s">
        <v>98</v>
      </c>
      <c r="G92" s="49"/>
      <c r="H92" s="49"/>
      <c r="I92" s="58" t="str">
        <f t="shared" si="88"/>
        <v/>
      </c>
      <c r="J92" s="59" t="str">
        <f t="shared" si="88"/>
        <v/>
      </c>
      <c r="K92" s="59" t="str">
        <f t="shared" si="88"/>
        <v/>
      </c>
      <c r="L92" s="59" t="str">
        <f t="shared" si="88"/>
        <v/>
      </c>
      <c r="M92" s="59" t="str">
        <f t="shared" si="88"/>
        <v/>
      </c>
      <c r="N92" s="59" t="str">
        <f t="shared" si="88"/>
        <v/>
      </c>
      <c r="O92" s="60" t="str">
        <f t="shared" si="88"/>
        <v/>
      </c>
      <c r="P92" s="149" t="str">
        <f t="shared" si="88"/>
        <v/>
      </c>
      <c r="Q92" s="2"/>
      <c r="R92" s="2"/>
      <c r="S92" s="81" t="s">
        <v>45</v>
      </c>
      <c r="T92" s="42" t="str">
        <f t="shared" ca="1" si="89"/>
        <v>Error</v>
      </c>
      <c r="U92" s="42">
        <f t="shared" ca="1" si="90"/>
        <v>5</v>
      </c>
      <c r="V92" s="41" t="e">
        <f t="shared" ca="1" si="91"/>
        <v>#N/A</v>
      </c>
      <c r="W92" s="42" t="e">
        <f t="shared" si="92"/>
        <v>#N/A</v>
      </c>
      <c r="X92" s="42">
        <f t="shared" ca="1" si="93"/>
        <v>7</v>
      </c>
      <c r="Y92" s="35" t="e">
        <f t="shared" si="94"/>
        <v>#N/A</v>
      </c>
      <c r="Z92" s="1" t="str">
        <f t="shared" si="95"/>
        <v/>
      </c>
      <c r="AA92" s="1" t="e">
        <f t="shared" si="96"/>
        <v>#N/A</v>
      </c>
      <c r="AB92" s="1" t="str">
        <f>IF(S92="A","Admin!B26","Admin!C26")</f>
        <v>Admin!C26</v>
      </c>
      <c r="AC92" s="79">
        <f t="shared" si="99"/>
        <v>-1</v>
      </c>
      <c r="AD92" s="2" t="str">
        <f t="shared" si="97"/>
        <v>S91</v>
      </c>
      <c r="AE92" s="2" t="str">
        <f t="shared" si="98"/>
        <v>AA$90:AA$97</v>
      </c>
    </row>
    <row r="93" spans="2:31" x14ac:dyDescent="0.2">
      <c r="B93" s="34">
        <v>4</v>
      </c>
      <c r="C93" s="67" t="str">
        <f t="shared" ca="1" si="86"/>
        <v/>
      </c>
      <c r="D93" s="67" t="str">
        <f t="shared" si="87"/>
        <v/>
      </c>
      <c r="E93" s="36"/>
      <c r="F93" s="53" t="s">
        <v>98</v>
      </c>
      <c r="G93" s="49"/>
      <c r="H93" s="49"/>
      <c r="I93" s="58" t="str">
        <f t="shared" si="88"/>
        <v/>
      </c>
      <c r="J93" s="59" t="str">
        <f t="shared" si="88"/>
        <v/>
      </c>
      <c r="K93" s="59" t="str">
        <f t="shared" si="88"/>
        <v/>
      </c>
      <c r="L93" s="59" t="str">
        <f t="shared" si="88"/>
        <v/>
      </c>
      <c r="M93" s="59" t="str">
        <f t="shared" si="88"/>
        <v/>
      </c>
      <c r="N93" s="59" t="str">
        <f t="shared" si="88"/>
        <v/>
      </c>
      <c r="O93" s="60" t="str">
        <f t="shared" si="88"/>
        <v/>
      </c>
      <c r="P93" s="149" t="str">
        <f t="shared" si="88"/>
        <v/>
      </c>
      <c r="Q93" s="2"/>
      <c r="R93" s="2"/>
      <c r="S93" s="80" t="s">
        <v>85</v>
      </c>
      <c r="T93" s="42" t="str">
        <f t="shared" ca="1" si="89"/>
        <v>Error</v>
      </c>
      <c r="U93" s="42">
        <f t="shared" ca="1" si="90"/>
        <v>4</v>
      </c>
      <c r="V93" s="41" t="e">
        <f t="shared" ca="1" si="91"/>
        <v>#N/A</v>
      </c>
      <c r="W93" s="42" t="e">
        <f t="shared" si="92"/>
        <v>#N/A</v>
      </c>
      <c r="X93" s="42">
        <f t="shared" ca="1" si="93"/>
        <v>7</v>
      </c>
      <c r="Y93" s="35" t="e">
        <f t="shared" si="94"/>
        <v>#N/A</v>
      </c>
      <c r="Z93" s="1" t="str">
        <f t="shared" si="95"/>
        <v/>
      </c>
      <c r="AA93" s="1" t="e">
        <f t="shared" si="96"/>
        <v>#N/A</v>
      </c>
      <c r="AB93" s="1" t="str">
        <f>IF(S92="A","Admin!B27","Admin!C27")</f>
        <v>Admin!C27</v>
      </c>
      <c r="AC93" s="79">
        <f t="shared" si="99"/>
        <v>-2</v>
      </c>
      <c r="AD93" s="2" t="str">
        <f t="shared" si="97"/>
        <v>S91</v>
      </c>
      <c r="AE93" s="2" t="str">
        <f t="shared" si="98"/>
        <v>AA$90:AA$97</v>
      </c>
    </row>
    <row r="94" spans="2:31" x14ac:dyDescent="0.2">
      <c r="B94" s="34">
        <v>5</v>
      </c>
      <c r="C94" s="67" t="str">
        <f t="shared" ca="1" si="86"/>
        <v/>
      </c>
      <c r="D94" s="67" t="str">
        <f t="shared" si="87"/>
        <v/>
      </c>
      <c r="E94" s="36"/>
      <c r="F94" s="53" t="s">
        <v>98</v>
      </c>
      <c r="G94" s="49"/>
      <c r="H94" s="49"/>
      <c r="I94" s="58" t="str">
        <f t="shared" si="88"/>
        <v/>
      </c>
      <c r="J94" s="59" t="str">
        <f t="shared" si="88"/>
        <v/>
      </c>
      <c r="K94" s="59" t="str">
        <f t="shared" si="88"/>
        <v/>
      </c>
      <c r="L94" s="59" t="str">
        <f t="shared" si="88"/>
        <v/>
      </c>
      <c r="M94" s="59" t="str">
        <f t="shared" si="88"/>
        <v/>
      </c>
      <c r="N94" s="59" t="str">
        <f t="shared" si="88"/>
        <v/>
      </c>
      <c r="O94" s="60" t="str">
        <f t="shared" si="88"/>
        <v/>
      </c>
      <c r="P94" s="149" t="str">
        <f t="shared" si="88"/>
        <v/>
      </c>
      <c r="Q94" s="2"/>
      <c r="R94" s="2"/>
      <c r="S94" s="42"/>
      <c r="T94" s="42" t="str">
        <f t="shared" ca="1" si="89"/>
        <v>Error</v>
      </c>
      <c r="U94" s="42">
        <f t="shared" ca="1" si="90"/>
        <v>3</v>
      </c>
      <c r="V94" s="41" t="e">
        <f t="shared" ca="1" si="91"/>
        <v>#N/A</v>
      </c>
      <c r="W94" s="42" t="e">
        <f t="shared" si="92"/>
        <v>#N/A</v>
      </c>
      <c r="X94" s="42">
        <f t="shared" ca="1" si="93"/>
        <v>7</v>
      </c>
      <c r="Y94" s="35" t="e">
        <f t="shared" si="94"/>
        <v>#N/A</v>
      </c>
      <c r="Z94" s="1" t="str">
        <f t="shared" si="95"/>
        <v/>
      </c>
      <c r="AA94" s="1" t="e">
        <f t="shared" si="96"/>
        <v>#N/A</v>
      </c>
      <c r="AB94" s="1" t="str">
        <f>IF(S92="A","Admin!B28","Admin!C28")</f>
        <v>Admin!C28</v>
      </c>
      <c r="AC94" s="79">
        <f t="shared" si="99"/>
        <v>-3</v>
      </c>
      <c r="AD94" s="2" t="str">
        <f t="shared" si="97"/>
        <v>S91</v>
      </c>
      <c r="AE94" s="2" t="str">
        <f t="shared" si="98"/>
        <v>AA$90:AA$97</v>
      </c>
    </row>
    <row r="95" spans="2:31" x14ac:dyDescent="0.2">
      <c r="B95" s="34">
        <v>6</v>
      </c>
      <c r="C95" s="67" t="str">
        <f t="shared" ca="1" si="86"/>
        <v/>
      </c>
      <c r="D95" s="67" t="str">
        <f t="shared" si="87"/>
        <v/>
      </c>
      <c r="E95" s="36"/>
      <c r="F95" s="53" t="s">
        <v>98</v>
      </c>
      <c r="G95" s="49"/>
      <c r="H95" s="49"/>
      <c r="I95" s="58" t="str">
        <f t="shared" si="88"/>
        <v/>
      </c>
      <c r="J95" s="59" t="str">
        <f t="shared" si="88"/>
        <v/>
      </c>
      <c r="K95" s="59" t="str">
        <f t="shared" si="88"/>
        <v/>
      </c>
      <c r="L95" s="59" t="str">
        <f t="shared" si="88"/>
        <v/>
      </c>
      <c r="M95" s="59" t="str">
        <f t="shared" si="88"/>
        <v/>
      </c>
      <c r="N95" s="59" t="str">
        <f t="shared" si="88"/>
        <v/>
      </c>
      <c r="O95" s="60" t="str">
        <f t="shared" si="88"/>
        <v/>
      </c>
      <c r="P95" s="149" t="str">
        <f t="shared" si="88"/>
        <v/>
      </c>
      <c r="Q95" s="2"/>
      <c r="R95" s="2"/>
      <c r="S95" s="42"/>
      <c r="T95" s="42" t="str">
        <f t="shared" ca="1" si="89"/>
        <v>Error</v>
      </c>
      <c r="U95" s="42">
        <f t="shared" ca="1" si="90"/>
        <v>2</v>
      </c>
      <c r="V95" s="41" t="e">
        <f t="shared" ca="1" si="91"/>
        <v>#N/A</v>
      </c>
      <c r="W95" s="42" t="e">
        <f t="shared" si="92"/>
        <v>#N/A</v>
      </c>
      <c r="X95" s="42">
        <f t="shared" ca="1" si="93"/>
        <v>7</v>
      </c>
      <c r="Y95" s="35" t="e">
        <f t="shared" si="94"/>
        <v>#N/A</v>
      </c>
      <c r="Z95" s="1" t="str">
        <f t="shared" si="95"/>
        <v/>
      </c>
      <c r="AA95" s="1" t="e">
        <f t="shared" si="96"/>
        <v>#N/A</v>
      </c>
      <c r="AB95" s="1" t="str">
        <f>IF(S92="A","Admin!B29","Admin!C29")</f>
        <v>Admin!C29</v>
      </c>
      <c r="AC95" s="79">
        <f t="shared" si="99"/>
        <v>-4</v>
      </c>
      <c r="AD95" s="2" t="str">
        <f t="shared" si="97"/>
        <v>S91</v>
      </c>
      <c r="AE95" s="2" t="str">
        <f t="shared" si="98"/>
        <v>AA$90:AA$97</v>
      </c>
    </row>
    <row r="96" spans="2:31" x14ac:dyDescent="0.2">
      <c r="B96" s="37">
        <v>7</v>
      </c>
      <c r="C96" s="68" t="str">
        <f t="shared" ca="1" si="86"/>
        <v/>
      </c>
      <c r="D96" s="68" t="str">
        <f t="shared" si="87"/>
        <v/>
      </c>
      <c r="E96" s="38"/>
      <c r="F96" s="54" t="s">
        <v>98</v>
      </c>
      <c r="G96" s="49"/>
      <c r="H96" s="49"/>
      <c r="I96" s="61" t="str">
        <f t="shared" si="88"/>
        <v/>
      </c>
      <c r="J96" s="62" t="str">
        <f t="shared" si="88"/>
        <v/>
      </c>
      <c r="K96" s="62" t="str">
        <f t="shared" si="88"/>
        <v/>
      </c>
      <c r="L96" s="62" t="str">
        <f t="shared" si="88"/>
        <v/>
      </c>
      <c r="M96" s="62" t="str">
        <f t="shared" si="88"/>
        <v/>
      </c>
      <c r="N96" s="62" t="str">
        <f t="shared" si="88"/>
        <v/>
      </c>
      <c r="O96" s="63" t="str">
        <f t="shared" si="88"/>
        <v/>
      </c>
      <c r="P96" s="149" t="str">
        <f t="shared" si="88"/>
        <v/>
      </c>
      <c r="Q96" s="2"/>
      <c r="R96" s="2"/>
      <c r="S96" s="42"/>
      <c r="T96" s="42" t="str">
        <f t="shared" ca="1" si="89"/>
        <v>Error</v>
      </c>
      <c r="U96" s="42">
        <f t="shared" ca="1" si="90"/>
        <v>1</v>
      </c>
      <c r="V96" s="41" t="e">
        <f t="shared" ca="1" si="91"/>
        <v>#N/A</v>
      </c>
      <c r="W96" s="42" t="e">
        <f t="shared" si="92"/>
        <v>#N/A</v>
      </c>
      <c r="X96" s="42">
        <f t="shared" ca="1" si="93"/>
        <v>7</v>
      </c>
      <c r="Y96" s="35" t="e">
        <f t="shared" si="94"/>
        <v>#N/A</v>
      </c>
      <c r="Z96" s="1" t="str">
        <f t="shared" si="95"/>
        <v/>
      </c>
      <c r="AA96" s="1" t="e">
        <f t="shared" si="96"/>
        <v>#N/A</v>
      </c>
      <c r="AB96" s="1" t="str">
        <f>IF(S92="A","Admin!B30","Admin!C30")</f>
        <v>Admin!C30</v>
      </c>
      <c r="AC96" s="79">
        <f t="shared" si="99"/>
        <v>-5</v>
      </c>
      <c r="AD96" s="2" t="str">
        <f t="shared" si="97"/>
        <v>S91</v>
      </c>
      <c r="AE96" s="2" t="str">
        <f t="shared" si="98"/>
        <v>AA$90:AA$97</v>
      </c>
    </row>
    <row r="97" spans="2:31" hidden="1" x14ac:dyDescent="0.2">
      <c r="B97" s="378">
        <v>8</v>
      </c>
      <c r="C97" s="379" t="str">
        <f t="shared" ca="1" si="86"/>
        <v/>
      </c>
      <c r="D97" s="379" t="str">
        <f t="shared" si="87"/>
        <v/>
      </c>
      <c r="E97" s="380"/>
      <c r="F97" s="381" t="s">
        <v>98</v>
      </c>
      <c r="G97" s="49"/>
      <c r="H97" s="49"/>
      <c r="I97" s="374" t="str">
        <f t="shared" si="88"/>
        <v/>
      </c>
      <c r="J97" s="382" t="str">
        <f t="shared" si="88"/>
        <v/>
      </c>
      <c r="K97" s="382" t="str">
        <f t="shared" si="88"/>
        <v/>
      </c>
      <c r="L97" s="382" t="str">
        <f t="shared" si="88"/>
        <v/>
      </c>
      <c r="M97" s="382" t="str">
        <f t="shared" si="88"/>
        <v/>
      </c>
      <c r="N97" s="382" t="str">
        <f t="shared" si="88"/>
        <v/>
      </c>
      <c r="O97" s="382" t="str">
        <f t="shared" si="88"/>
        <v/>
      </c>
      <c r="P97" s="63" t="str">
        <f t="shared" si="88"/>
        <v/>
      </c>
      <c r="Q97" s="2"/>
      <c r="R97" s="2"/>
      <c r="S97" s="42"/>
      <c r="T97" s="42" t="str">
        <f t="shared" ca="1" si="89"/>
        <v>Error</v>
      </c>
      <c r="U97" s="42">
        <f t="shared" ca="1" si="90"/>
        <v>0</v>
      </c>
      <c r="V97" s="41" t="e">
        <f t="shared" ca="1" si="91"/>
        <v>#N/A</v>
      </c>
      <c r="W97" s="42" t="e">
        <f t="shared" si="92"/>
        <v>#N/A</v>
      </c>
      <c r="X97" s="42">
        <f t="shared" ca="1" si="93"/>
        <v>7</v>
      </c>
      <c r="Y97" s="35" t="e">
        <f t="shared" si="94"/>
        <v>#N/A</v>
      </c>
      <c r="Z97" s="1" t="str">
        <f t="shared" si="95"/>
        <v/>
      </c>
      <c r="AA97" s="1" t="e">
        <f t="shared" si="96"/>
        <v>#N/A</v>
      </c>
      <c r="AB97" s="1" t="str">
        <f>IF(S92="A","Admin!B31","Admin!C31")</f>
        <v>Admin!C31</v>
      </c>
      <c r="AC97" s="79">
        <f t="shared" si="99"/>
        <v>-6</v>
      </c>
      <c r="AD97" s="2" t="str">
        <f t="shared" si="97"/>
        <v>S91</v>
      </c>
      <c r="AE97" s="2" t="str">
        <f t="shared" si="98"/>
        <v>AA$90:AA$97</v>
      </c>
    </row>
    <row r="100" spans="2:31" s="2" customFormat="1" x14ac:dyDescent="0.2">
      <c r="B100" s="32" t="str">
        <f ca="1">S102 &amp; " " &amp; S104 &amp; " string  (" &amp; S$3 &amp;")"</f>
        <v>Pole Vault A string  (Women)</v>
      </c>
      <c r="D100" s="87" t="s">
        <v>94</v>
      </c>
      <c r="E100" s="390"/>
      <c r="F100" s="29" t="s">
        <v>72</v>
      </c>
      <c r="H100" s="47"/>
      <c r="I100" s="29"/>
    </row>
    <row r="101" spans="2:31" x14ac:dyDescent="0.2">
      <c r="B101" s="75" t="s">
        <v>26</v>
      </c>
      <c r="C101" s="76" t="s">
        <v>23</v>
      </c>
      <c r="D101" s="76" t="s">
        <v>70</v>
      </c>
      <c r="E101" s="77" t="s">
        <v>24</v>
      </c>
      <c r="F101" s="78" t="s">
        <v>27</v>
      </c>
      <c r="G101" s="48"/>
      <c r="H101" s="48"/>
      <c r="I101" s="70" t="str">
        <f t="shared" ref="I101:P101" si="100">I$3</f>
        <v>Bromsgrove &amp; Redditch AC</v>
      </c>
      <c r="J101" s="70" t="str">
        <f t="shared" si="100"/>
        <v>Burton AC</v>
      </c>
      <c r="K101" s="70" t="str">
        <f t="shared" si="100"/>
        <v>Kidderminster &amp; Stourport AC</v>
      </c>
      <c r="L101" s="70" t="str">
        <f t="shared" si="100"/>
        <v>Newport Harriers</v>
      </c>
      <c r="M101" s="70" t="str">
        <f t="shared" si="100"/>
        <v>Royal Sutton Coldfield</v>
      </c>
      <c r="N101" s="70" t="str">
        <f t="shared" si="100"/>
        <v>Solihull &amp; Small Heath AC</v>
      </c>
      <c r="O101" s="70" t="str">
        <f t="shared" si="100"/>
        <v>Stratford on Avon AC</v>
      </c>
      <c r="P101" s="383" t="str">
        <f t="shared" si="100"/>
        <v>Team8</v>
      </c>
      <c r="S101" s="40">
        <v>19</v>
      </c>
      <c r="T101" s="41"/>
      <c r="U101" s="42" t="s">
        <v>81</v>
      </c>
      <c r="V101" s="41"/>
      <c r="W101" s="42"/>
      <c r="X101" s="42" t="s">
        <v>82</v>
      </c>
      <c r="Y101" s="41" t="s">
        <v>83</v>
      </c>
      <c r="Z101" s="1" t="s">
        <v>84</v>
      </c>
    </row>
    <row r="102" spans="2:31" x14ac:dyDescent="0.2">
      <c r="B102" s="222">
        <v>1</v>
      </c>
      <c r="C102" s="223" t="str">
        <f t="shared" ref="C102:C109" ca="1" si="101">IF(ISNA(V102),"",V102)</f>
        <v>Bonita Deathridge</v>
      </c>
      <c r="D102" s="223" t="str">
        <f t="shared" ref="D102:D109" si="102">IF(ISNA(Y102),"",Y102)</f>
        <v>Royal Sutton Coldfield</v>
      </c>
      <c r="E102" s="224">
        <v>5</v>
      </c>
      <c r="F102" s="225" t="s">
        <v>1868</v>
      </c>
      <c r="G102" s="49"/>
      <c r="H102" s="49"/>
      <c r="I102" s="55" t="str">
        <f t="shared" ref="I102:P109" si="103">IF($Z102=I$3,$T102,"")</f>
        <v/>
      </c>
      <c r="J102" s="56" t="str">
        <f t="shared" si="103"/>
        <v/>
      </c>
      <c r="K102" s="56" t="str">
        <f t="shared" si="103"/>
        <v/>
      </c>
      <c r="L102" s="56" t="str">
        <f t="shared" si="103"/>
        <v/>
      </c>
      <c r="M102" s="56">
        <f t="shared" ca="1" si="103"/>
        <v>10</v>
      </c>
      <c r="N102" s="56" t="str">
        <f t="shared" si="103"/>
        <v/>
      </c>
      <c r="O102" s="57" t="str">
        <f t="shared" si="103"/>
        <v/>
      </c>
      <c r="P102" s="144" t="str">
        <f t="shared" si="103"/>
        <v/>
      </c>
      <c r="Q102" s="2"/>
      <c r="R102" s="2"/>
      <c r="S102" s="42" t="str">
        <f ca="1">VLOOKUP(S101,INDIRECT($S$5),2,FALSE)</f>
        <v>Pole Vault</v>
      </c>
      <c r="T102" s="42">
        <f t="shared" ref="T102:T109" ca="1" si="104">IF(X102&gt;1,"Error",U102)</f>
        <v>10</v>
      </c>
      <c r="U102" s="42">
        <f t="shared" ref="U102:U109" ca="1" si="105">IF(AND(E102&lt;&gt;"",LEFT(F102,1)="d"),0,INDIRECT(AB102))</f>
        <v>10</v>
      </c>
      <c r="V102" s="41" t="str">
        <f t="shared" ref="V102:V109" ca="1" si="106">HLOOKUP(E102,INDIRECT($S$4),INDIRECT(AD102),FALSE)</f>
        <v>Bonita Deathridge</v>
      </c>
      <c r="W102" s="42" t="str">
        <f t="shared" ref="W102:W109" si="107">CONCATENATE("=",AA102)</f>
        <v>=5</v>
      </c>
      <c r="X102" s="42">
        <f t="shared" ref="X102:X109" ca="1" si="108">COUNTIF(INDIRECT(AE102),W102)</f>
        <v>1</v>
      </c>
      <c r="Y102" s="35" t="str">
        <f t="shared" ref="Y102:Y109" si="109">VLOOKUP(E102,TeamID,2,FALSE)</f>
        <v>Royal Sutton Coldfield</v>
      </c>
      <c r="Z102" s="1" t="str">
        <f t="shared" ref="Z102:Z109" si="110">IF(ISNA(Y102),"",Y102)</f>
        <v>Royal Sutton Coldfield</v>
      </c>
      <c r="AA102" s="1">
        <f t="shared" ref="AA102:AA109" si="111">HLOOKUP(E102,$I$24:$X$25, 2, FALSE)</f>
        <v>5</v>
      </c>
      <c r="AB102" s="1" t="str">
        <f>IF(S104="A","Admin!B24","Admin!C24")</f>
        <v>Admin!B24</v>
      </c>
      <c r="AC102" s="79">
        <v>1</v>
      </c>
      <c r="AD102" s="2" t="str">
        <f t="shared" ref="AD102:AD109" si="112">"S" &amp; ROW(AB102)+AC102</f>
        <v>S103</v>
      </c>
      <c r="AE102" s="2" t="str">
        <f t="shared" ref="AE102:AE109" si="113">"AA$"&amp;ROW(AD102)+AC102-1&amp;":AA$"&amp;ROW(AD102)+AC102+6</f>
        <v>AA$102:AA$109</v>
      </c>
    </row>
    <row r="103" spans="2:31" x14ac:dyDescent="0.2">
      <c r="B103" s="34">
        <v>2</v>
      </c>
      <c r="C103" s="67" t="str">
        <f t="shared" ca="1" si="101"/>
        <v/>
      </c>
      <c r="D103" s="67" t="str">
        <f t="shared" si="102"/>
        <v/>
      </c>
      <c r="E103" s="36"/>
      <c r="F103" s="53" t="s">
        <v>98</v>
      </c>
      <c r="G103" s="49"/>
      <c r="H103" s="49"/>
      <c r="I103" s="58" t="str">
        <f t="shared" si="103"/>
        <v/>
      </c>
      <c r="J103" s="59" t="str">
        <f t="shared" si="103"/>
        <v/>
      </c>
      <c r="K103" s="59" t="str">
        <f t="shared" si="103"/>
        <v/>
      </c>
      <c r="L103" s="59" t="str">
        <f t="shared" si="103"/>
        <v/>
      </c>
      <c r="M103" s="59" t="str">
        <f t="shared" si="103"/>
        <v/>
      </c>
      <c r="N103" s="59" t="str">
        <f t="shared" si="103"/>
        <v/>
      </c>
      <c r="O103" s="60" t="str">
        <f t="shared" si="103"/>
        <v/>
      </c>
      <c r="P103" s="149" t="str">
        <f t="shared" si="103"/>
        <v/>
      </c>
      <c r="Q103" s="2"/>
      <c r="R103" s="2"/>
      <c r="S103" s="42">
        <f>S101-$S$7</f>
        <v>18</v>
      </c>
      <c r="T103" s="42" t="str">
        <f t="shared" ca="1" si="104"/>
        <v>Error</v>
      </c>
      <c r="U103" s="42">
        <f t="shared" ca="1" si="105"/>
        <v>8</v>
      </c>
      <c r="V103" s="41" t="e">
        <f t="shared" ca="1" si="106"/>
        <v>#N/A</v>
      </c>
      <c r="W103" s="42" t="e">
        <f t="shared" si="107"/>
        <v>#N/A</v>
      </c>
      <c r="X103" s="42">
        <f t="shared" ca="1" si="108"/>
        <v>7</v>
      </c>
      <c r="Y103" s="35" t="e">
        <f t="shared" si="109"/>
        <v>#N/A</v>
      </c>
      <c r="Z103" s="1" t="str">
        <f t="shared" si="110"/>
        <v/>
      </c>
      <c r="AA103" s="1" t="e">
        <f t="shared" si="111"/>
        <v>#N/A</v>
      </c>
      <c r="AB103" s="1" t="str">
        <f>IF(S104="A","Admin!B25","Admin!C25")</f>
        <v>Admin!B25</v>
      </c>
      <c r="AC103" s="79">
        <f t="shared" ref="AC103:AC109" si="114">AC102-1</f>
        <v>0</v>
      </c>
      <c r="AD103" s="2" t="str">
        <f t="shared" si="112"/>
        <v>S103</v>
      </c>
      <c r="AE103" s="2" t="str">
        <f t="shared" si="113"/>
        <v>AA$102:AA$109</v>
      </c>
    </row>
    <row r="104" spans="2:31" x14ac:dyDescent="0.2">
      <c r="B104" s="34">
        <v>3</v>
      </c>
      <c r="C104" s="67" t="str">
        <f t="shared" ca="1" si="101"/>
        <v/>
      </c>
      <c r="D104" s="67" t="str">
        <f t="shared" si="102"/>
        <v/>
      </c>
      <c r="E104" s="36"/>
      <c r="F104" s="53" t="s">
        <v>98</v>
      </c>
      <c r="G104" s="49"/>
      <c r="H104" s="49"/>
      <c r="I104" s="58" t="str">
        <f t="shared" si="103"/>
        <v/>
      </c>
      <c r="J104" s="59" t="str">
        <f t="shared" si="103"/>
        <v/>
      </c>
      <c r="K104" s="59" t="str">
        <f t="shared" si="103"/>
        <v/>
      </c>
      <c r="L104" s="59" t="str">
        <f t="shared" si="103"/>
        <v/>
      </c>
      <c r="M104" s="59" t="str">
        <f t="shared" si="103"/>
        <v/>
      </c>
      <c r="N104" s="59" t="str">
        <f t="shared" si="103"/>
        <v/>
      </c>
      <c r="O104" s="60" t="str">
        <f t="shared" si="103"/>
        <v/>
      </c>
      <c r="P104" s="149" t="str">
        <f t="shared" si="103"/>
        <v/>
      </c>
      <c r="Q104" s="2"/>
      <c r="R104" s="2"/>
      <c r="S104" s="81" t="s">
        <v>44</v>
      </c>
      <c r="T104" s="42" t="str">
        <f t="shared" ca="1" si="104"/>
        <v>Error</v>
      </c>
      <c r="U104" s="42">
        <f t="shared" ca="1" si="105"/>
        <v>7</v>
      </c>
      <c r="V104" s="41" t="e">
        <f t="shared" ca="1" si="106"/>
        <v>#N/A</v>
      </c>
      <c r="W104" s="42" t="e">
        <f t="shared" si="107"/>
        <v>#N/A</v>
      </c>
      <c r="X104" s="42">
        <f t="shared" ca="1" si="108"/>
        <v>7</v>
      </c>
      <c r="Y104" s="35" t="e">
        <f t="shared" si="109"/>
        <v>#N/A</v>
      </c>
      <c r="Z104" s="1" t="str">
        <f t="shared" si="110"/>
        <v/>
      </c>
      <c r="AA104" s="1" t="e">
        <f t="shared" si="111"/>
        <v>#N/A</v>
      </c>
      <c r="AB104" s="1" t="str">
        <f>IF(S104="A","Admin!B26","Admin!C26")</f>
        <v>Admin!B26</v>
      </c>
      <c r="AC104" s="79">
        <f t="shared" si="114"/>
        <v>-1</v>
      </c>
      <c r="AD104" s="2" t="str">
        <f t="shared" si="112"/>
        <v>S103</v>
      </c>
      <c r="AE104" s="2" t="str">
        <f t="shared" si="113"/>
        <v>AA$102:AA$109</v>
      </c>
    </row>
    <row r="105" spans="2:31" x14ac:dyDescent="0.2">
      <c r="B105" s="34">
        <v>4</v>
      </c>
      <c r="C105" s="67" t="str">
        <f t="shared" ca="1" si="101"/>
        <v/>
      </c>
      <c r="D105" s="67" t="str">
        <f t="shared" si="102"/>
        <v/>
      </c>
      <c r="E105" s="36"/>
      <c r="F105" s="53" t="s">
        <v>98</v>
      </c>
      <c r="G105" s="49"/>
      <c r="H105" s="49"/>
      <c r="I105" s="58" t="str">
        <f t="shared" si="103"/>
        <v/>
      </c>
      <c r="J105" s="59" t="str">
        <f t="shared" si="103"/>
        <v/>
      </c>
      <c r="K105" s="59" t="str">
        <f t="shared" si="103"/>
        <v/>
      </c>
      <c r="L105" s="59" t="str">
        <f t="shared" si="103"/>
        <v/>
      </c>
      <c r="M105" s="59" t="str">
        <f t="shared" si="103"/>
        <v/>
      </c>
      <c r="N105" s="59" t="str">
        <f t="shared" si="103"/>
        <v/>
      </c>
      <c r="O105" s="60" t="str">
        <f t="shared" si="103"/>
        <v/>
      </c>
      <c r="P105" s="149" t="str">
        <f t="shared" si="103"/>
        <v/>
      </c>
      <c r="Q105" s="2"/>
      <c r="R105" s="2"/>
      <c r="S105" s="80" t="s">
        <v>85</v>
      </c>
      <c r="T105" s="42" t="str">
        <f t="shared" ca="1" si="104"/>
        <v>Error</v>
      </c>
      <c r="U105" s="42">
        <f t="shared" ca="1" si="105"/>
        <v>6</v>
      </c>
      <c r="V105" s="41" t="e">
        <f t="shared" ca="1" si="106"/>
        <v>#N/A</v>
      </c>
      <c r="W105" s="42" t="e">
        <f t="shared" si="107"/>
        <v>#N/A</v>
      </c>
      <c r="X105" s="42">
        <f t="shared" ca="1" si="108"/>
        <v>7</v>
      </c>
      <c r="Y105" s="35" t="e">
        <f t="shared" si="109"/>
        <v>#N/A</v>
      </c>
      <c r="Z105" s="1" t="str">
        <f t="shared" si="110"/>
        <v/>
      </c>
      <c r="AA105" s="1" t="e">
        <f t="shared" si="111"/>
        <v>#N/A</v>
      </c>
      <c r="AB105" s="1" t="str">
        <f>IF(S104="A","Admin!B27","Admin!C27")</f>
        <v>Admin!B27</v>
      </c>
      <c r="AC105" s="79">
        <f t="shared" si="114"/>
        <v>-2</v>
      </c>
      <c r="AD105" s="2" t="str">
        <f t="shared" si="112"/>
        <v>S103</v>
      </c>
      <c r="AE105" s="2" t="str">
        <f t="shared" si="113"/>
        <v>AA$102:AA$109</v>
      </c>
    </row>
    <row r="106" spans="2:31" x14ac:dyDescent="0.2">
      <c r="B106" s="34">
        <v>5</v>
      </c>
      <c r="C106" s="67" t="str">
        <f t="shared" ca="1" si="101"/>
        <v/>
      </c>
      <c r="D106" s="67" t="str">
        <f t="shared" si="102"/>
        <v/>
      </c>
      <c r="E106" s="36"/>
      <c r="F106" s="53" t="s">
        <v>98</v>
      </c>
      <c r="G106" s="49"/>
      <c r="H106" s="49"/>
      <c r="I106" s="58" t="str">
        <f t="shared" si="103"/>
        <v/>
      </c>
      <c r="J106" s="59" t="str">
        <f t="shared" si="103"/>
        <v/>
      </c>
      <c r="K106" s="59" t="str">
        <f t="shared" si="103"/>
        <v/>
      </c>
      <c r="L106" s="59" t="str">
        <f t="shared" si="103"/>
        <v/>
      </c>
      <c r="M106" s="59" t="str">
        <f t="shared" si="103"/>
        <v/>
      </c>
      <c r="N106" s="59" t="str">
        <f t="shared" si="103"/>
        <v/>
      </c>
      <c r="O106" s="60" t="str">
        <f t="shared" si="103"/>
        <v/>
      </c>
      <c r="P106" s="149" t="str">
        <f t="shared" si="103"/>
        <v/>
      </c>
      <c r="Q106" s="2"/>
      <c r="R106" s="2"/>
      <c r="S106" s="42"/>
      <c r="T106" s="42" t="str">
        <f t="shared" ca="1" si="104"/>
        <v>Error</v>
      </c>
      <c r="U106" s="42">
        <f t="shared" ca="1" si="105"/>
        <v>5</v>
      </c>
      <c r="V106" s="41" t="e">
        <f t="shared" ca="1" si="106"/>
        <v>#N/A</v>
      </c>
      <c r="W106" s="42" t="e">
        <f t="shared" si="107"/>
        <v>#N/A</v>
      </c>
      <c r="X106" s="42">
        <f t="shared" ca="1" si="108"/>
        <v>7</v>
      </c>
      <c r="Y106" s="35" t="e">
        <f t="shared" si="109"/>
        <v>#N/A</v>
      </c>
      <c r="Z106" s="1" t="str">
        <f t="shared" si="110"/>
        <v/>
      </c>
      <c r="AA106" s="1" t="e">
        <f t="shared" si="111"/>
        <v>#N/A</v>
      </c>
      <c r="AB106" s="1" t="str">
        <f>IF(S104="A","Admin!B28","Admin!C28")</f>
        <v>Admin!B28</v>
      </c>
      <c r="AC106" s="79">
        <f t="shared" si="114"/>
        <v>-3</v>
      </c>
      <c r="AD106" s="2" t="str">
        <f t="shared" si="112"/>
        <v>S103</v>
      </c>
      <c r="AE106" s="2" t="str">
        <f t="shared" si="113"/>
        <v>AA$102:AA$109</v>
      </c>
    </row>
    <row r="107" spans="2:31" x14ac:dyDescent="0.2">
      <c r="B107" s="34">
        <v>6</v>
      </c>
      <c r="C107" s="67" t="str">
        <f t="shared" ca="1" si="101"/>
        <v/>
      </c>
      <c r="D107" s="67" t="str">
        <f t="shared" si="102"/>
        <v/>
      </c>
      <c r="E107" s="36"/>
      <c r="F107" s="53" t="s">
        <v>98</v>
      </c>
      <c r="G107" s="49"/>
      <c r="H107" s="49"/>
      <c r="I107" s="58" t="str">
        <f t="shared" si="103"/>
        <v/>
      </c>
      <c r="J107" s="59" t="str">
        <f t="shared" si="103"/>
        <v/>
      </c>
      <c r="K107" s="59" t="str">
        <f t="shared" si="103"/>
        <v/>
      </c>
      <c r="L107" s="59" t="str">
        <f t="shared" si="103"/>
        <v/>
      </c>
      <c r="M107" s="59" t="str">
        <f t="shared" si="103"/>
        <v/>
      </c>
      <c r="N107" s="59" t="str">
        <f t="shared" si="103"/>
        <v/>
      </c>
      <c r="O107" s="60" t="str">
        <f t="shared" si="103"/>
        <v/>
      </c>
      <c r="P107" s="149" t="str">
        <f t="shared" si="103"/>
        <v/>
      </c>
      <c r="Q107" s="2"/>
      <c r="R107" s="2"/>
      <c r="S107" s="42"/>
      <c r="T107" s="42" t="str">
        <f t="shared" ca="1" si="104"/>
        <v>Error</v>
      </c>
      <c r="U107" s="42">
        <f t="shared" ca="1" si="105"/>
        <v>4</v>
      </c>
      <c r="V107" s="41" t="e">
        <f t="shared" ca="1" si="106"/>
        <v>#N/A</v>
      </c>
      <c r="W107" s="42" t="e">
        <f t="shared" si="107"/>
        <v>#N/A</v>
      </c>
      <c r="X107" s="42">
        <f t="shared" ca="1" si="108"/>
        <v>7</v>
      </c>
      <c r="Y107" s="35" t="e">
        <f t="shared" si="109"/>
        <v>#N/A</v>
      </c>
      <c r="Z107" s="1" t="str">
        <f t="shared" si="110"/>
        <v/>
      </c>
      <c r="AA107" s="1" t="e">
        <f t="shared" si="111"/>
        <v>#N/A</v>
      </c>
      <c r="AB107" s="1" t="str">
        <f>IF(S104="A","Admin!B29","Admin!C29")</f>
        <v>Admin!B29</v>
      </c>
      <c r="AC107" s="79">
        <f t="shared" si="114"/>
        <v>-4</v>
      </c>
      <c r="AD107" s="2" t="str">
        <f t="shared" si="112"/>
        <v>S103</v>
      </c>
      <c r="AE107" s="2" t="str">
        <f t="shared" si="113"/>
        <v>AA$102:AA$109</v>
      </c>
    </row>
    <row r="108" spans="2:31" x14ac:dyDescent="0.2">
      <c r="B108" s="37">
        <v>7</v>
      </c>
      <c r="C108" s="68" t="str">
        <f t="shared" ca="1" si="101"/>
        <v/>
      </c>
      <c r="D108" s="68" t="str">
        <f t="shared" si="102"/>
        <v/>
      </c>
      <c r="E108" s="38"/>
      <c r="F108" s="54" t="s">
        <v>98</v>
      </c>
      <c r="G108" s="49"/>
      <c r="H108" s="49"/>
      <c r="I108" s="61" t="str">
        <f t="shared" si="103"/>
        <v/>
      </c>
      <c r="J108" s="62" t="str">
        <f t="shared" si="103"/>
        <v/>
      </c>
      <c r="K108" s="62" t="str">
        <f t="shared" si="103"/>
        <v/>
      </c>
      <c r="L108" s="62" t="str">
        <f t="shared" si="103"/>
        <v/>
      </c>
      <c r="M108" s="62" t="str">
        <f t="shared" si="103"/>
        <v/>
      </c>
      <c r="N108" s="62" t="str">
        <f t="shared" si="103"/>
        <v/>
      </c>
      <c r="O108" s="63" t="str">
        <f t="shared" si="103"/>
        <v/>
      </c>
      <c r="P108" s="149" t="str">
        <f t="shared" si="103"/>
        <v/>
      </c>
      <c r="Q108" s="2"/>
      <c r="R108" s="2"/>
      <c r="S108" s="42"/>
      <c r="T108" s="42" t="str">
        <f t="shared" ca="1" si="104"/>
        <v>Error</v>
      </c>
      <c r="U108" s="42">
        <f t="shared" ca="1" si="105"/>
        <v>3</v>
      </c>
      <c r="V108" s="41" t="e">
        <f t="shared" ca="1" si="106"/>
        <v>#N/A</v>
      </c>
      <c r="W108" s="42" t="e">
        <f t="shared" si="107"/>
        <v>#N/A</v>
      </c>
      <c r="X108" s="42">
        <f t="shared" ca="1" si="108"/>
        <v>7</v>
      </c>
      <c r="Y108" s="35" t="e">
        <f t="shared" si="109"/>
        <v>#N/A</v>
      </c>
      <c r="Z108" s="1" t="str">
        <f t="shared" si="110"/>
        <v/>
      </c>
      <c r="AA108" s="1" t="e">
        <f t="shared" si="111"/>
        <v>#N/A</v>
      </c>
      <c r="AB108" s="1" t="str">
        <f>IF(S104="A","Admin!B30","Admin!C30")</f>
        <v>Admin!B30</v>
      </c>
      <c r="AC108" s="79">
        <f t="shared" si="114"/>
        <v>-5</v>
      </c>
      <c r="AD108" s="2" t="str">
        <f t="shared" si="112"/>
        <v>S103</v>
      </c>
      <c r="AE108" s="2" t="str">
        <f t="shared" si="113"/>
        <v>AA$102:AA$109</v>
      </c>
    </row>
    <row r="109" spans="2:31" hidden="1" x14ac:dyDescent="0.2">
      <c r="B109" s="378">
        <v>8</v>
      </c>
      <c r="C109" s="379" t="str">
        <f t="shared" ca="1" si="101"/>
        <v/>
      </c>
      <c r="D109" s="379" t="str">
        <f t="shared" si="102"/>
        <v/>
      </c>
      <c r="E109" s="380"/>
      <c r="F109" s="381" t="s">
        <v>98</v>
      </c>
      <c r="G109" s="49"/>
      <c r="H109" s="49"/>
      <c r="I109" s="374" t="str">
        <f t="shared" si="103"/>
        <v/>
      </c>
      <c r="J109" s="382" t="str">
        <f t="shared" si="103"/>
        <v/>
      </c>
      <c r="K109" s="382" t="str">
        <f t="shared" si="103"/>
        <v/>
      </c>
      <c r="L109" s="382" t="str">
        <f t="shared" si="103"/>
        <v/>
      </c>
      <c r="M109" s="382" t="str">
        <f t="shared" si="103"/>
        <v/>
      </c>
      <c r="N109" s="382" t="str">
        <f t="shared" si="103"/>
        <v/>
      </c>
      <c r="O109" s="382" t="str">
        <f t="shared" si="103"/>
        <v/>
      </c>
      <c r="P109" s="63" t="str">
        <f t="shared" si="103"/>
        <v/>
      </c>
      <c r="Q109" s="2"/>
      <c r="R109" s="2"/>
      <c r="S109" s="42"/>
      <c r="T109" s="42" t="str">
        <f t="shared" ca="1" si="104"/>
        <v>Error</v>
      </c>
      <c r="U109" s="42">
        <f t="shared" ca="1" si="105"/>
        <v>0</v>
      </c>
      <c r="V109" s="41" t="e">
        <f t="shared" ca="1" si="106"/>
        <v>#N/A</v>
      </c>
      <c r="W109" s="42" t="e">
        <f t="shared" si="107"/>
        <v>#N/A</v>
      </c>
      <c r="X109" s="42">
        <f t="shared" ca="1" si="108"/>
        <v>7</v>
      </c>
      <c r="Y109" s="35" t="e">
        <f t="shared" si="109"/>
        <v>#N/A</v>
      </c>
      <c r="Z109" s="1" t="str">
        <f t="shared" si="110"/>
        <v/>
      </c>
      <c r="AA109" s="1" t="e">
        <f t="shared" si="111"/>
        <v>#N/A</v>
      </c>
      <c r="AB109" s="1" t="str">
        <f>IF(S104="A","Admin!B31","Admin!C31")</f>
        <v>Admin!B31</v>
      </c>
      <c r="AC109" s="79">
        <f t="shared" si="114"/>
        <v>-6</v>
      </c>
      <c r="AD109" s="2" t="str">
        <f t="shared" si="112"/>
        <v>S103</v>
      </c>
      <c r="AE109" s="2" t="str">
        <f t="shared" si="113"/>
        <v>AA$102:AA$109</v>
      </c>
    </row>
    <row r="110" spans="2:31" ht="12" customHeight="1" x14ac:dyDescent="0.2">
      <c r="B110" s="50"/>
      <c r="C110" s="48"/>
      <c r="D110" s="48"/>
      <c r="E110" s="50"/>
      <c r="F110" s="49" t="s">
        <v>98</v>
      </c>
      <c r="G110" s="49"/>
      <c r="H110" s="49"/>
      <c r="I110" s="51"/>
      <c r="J110" s="51"/>
      <c r="K110" s="51"/>
      <c r="L110" s="51"/>
      <c r="M110" s="51"/>
      <c r="N110" s="51"/>
      <c r="O110" s="51"/>
      <c r="P110" s="51"/>
      <c r="Q110" s="2"/>
      <c r="R110" s="2"/>
      <c r="S110" s="42"/>
      <c r="T110" s="42"/>
      <c r="U110" s="41"/>
      <c r="V110" s="41"/>
      <c r="W110" s="42"/>
      <c r="X110" s="42"/>
      <c r="Y110" s="41"/>
    </row>
    <row r="111" spans="2:31" ht="12" customHeight="1" x14ac:dyDescent="0.2">
      <c r="B111" s="50"/>
      <c r="C111" s="48"/>
      <c r="D111" s="48"/>
      <c r="E111" s="50"/>
      <c r="F111" s="49"/>
      <c r="G111" s="49"/>
      <c r="H111" s="49"/>
      <c r="I111" s="51"/>
      <c r="J111" s="51"/>
      <c r="K111" s="51"/>
      <c r="L111" s="51"/>
      <c r="M111" s="51"/>
      <c r="N111" s="51"/>
      <c r="O111" s="51"/>
      <c r="P111" s="51"/>
      <c r="Q111" s="2"/>
      <c r="R111" s="2"/>
      <c r="S111" s="42"/>
      <c r="T111" s="42"/>
      <c r="U111" s="41"/>
      <c r="V111" s="41"/>
      <c r="W111" s="42"/>
      <c r="X111" s="42"/>
      <c r="Y111" s="41"/>
    </row>
    <row r="112" spans="2:31" s="2" customFormat="1" x14ac:dyDescent="0.2">
      <c r="B112" s="32" t="str">
        <f ca="1">S114 &amp; " " &amp; S116 &amp; " string  (" &amp; S$3 &amp;")"</f>
        <v>Pole Vault B string  (Women)</v>
      </c>
      <c r="D112" s="87" t="s">
        <v>94</v>
      </c>
      <c r="E112" s="390"/>
      <c r="F112" s="29" t="s">
        <v>72</v>
      </c>
      <c r="H112" s="47"/>
      <c r="I112" s="29"/>
    </row>
    <row r="113" spans="2:31" x14ac:dyDescent="0.2">
      <c r="B113" s="75" t="s">
        <v>26</v>
      </c>
      <c r="C113" s="76" t="s">
        <v>23</v>
      </c>
      <c r="D113" s="76" t="s">
        <v>70</v>
      </c>
      <c r="E113" s="77" t="s">
        <v>24</v>
      </c>
      <c r="F113" s="78" t="s">
        <v>27</v>
      </c>
      <c r="G113" s="48"/>
      <c r="H113" s="48"/>
      <c r="I113" s="70" t="str">
        <f t="shared" ref="I113:P113" si="115">I$3</f>
        <v>Bromsgrove &amp; Redditch AC</v>
      </c>
      <c r="J113" s="70" t="str">
        <f t="shared" si="115"/>
        <v>Burton AC</v>
      </c>
      <c r="K113" s="70" t="str">
        <f t="shared" si="115"/>
        <v>Kidderminster &amp; Stourport AC</v>
      </c>
      <c r="L113" s="70" t="str">
        <f t="shared" si="115"/>
        <v>Newport Harriers</v>
      </c>
      <c r="M113" s="70" t="str">
        <f t="shared" si="115"/>
        <v>Royal Sutton Coldfield</v>
      </c>
      <c r="N113" s="70" t="str">
        <f t="shared" si="115"/>
        <v>Solihull &amp; Small Heath AC</v>
      </c>
      <c r="O113" s="70" t="str">
        <f t="shared" si="115"/>
        <v>Stratford on Avon AC</v>
      </c>
      <c r="P113" s="383" t="str">
        <f t="shared" si="115"/>
        <v>Team8</v>
      </c>
      <c r="S113" s="40">
        <v>19</v>
      </c>
      <c r="T113" s="41"/>
      <c r="U113" s="42" t="s">
        <v>81</v>
      </c>
      <c r="V113" s="41"/>
      <c r="W113" s="42"/>
      <c r="X113" s="42" t="s">
        <v>82</v>
      </c>
      <c r="Y113" s="41" t="s">
        <v>83</v>
      </c>
      <c r="Z113" s="1" t="s">
        <v>84</v>
      </c>
    </row>
    <row r="114" spans="2:31" x14ac:dyDescent="0.2">
      <c r="B114" s="222">
        <v>1</v>
      </c>
      <c r="C114" s="223" t="str">
        <f t="shared" ref="C114:C121" ca="1" si="116">IF(ISNA(V114),"",V114)</f>
        <v>Andrea Deathridge</v>
      </c>
      <c r="D114" s="223" t="str">
        <f t="shared" ref="D114:D121" si="117">IF(ISNA(Y114),"",Y114)</f>
        <v>Royal Sutton Coldfield</v>
      </c>
      <c r="E114" s="224">
        <v>55</v>
      </c>
      <c r="F114" s="225" t="s">
        <v>1869</v>
      </c>
      <c r="G114" s="49"/>
      <c r="H114" s="49"/>
      <c r="I114" s="55" t="str">
        <f t="shared" ref="I114:P121" si="118">IF($Z114=I$3,$T114,"")</f>
        <v/>
      </c>
      <c r="J114" s="56" t="str">
        <f t="shared" si="118"/>
        <v/>
      </c>
      <c r="K114" s="56" t="str">
        <f t="shared" si="118"/>
        <v/>
      </c>
      <c r="L114" s="56" t="str">
        <f t="shared" si="118"/>
        <v/>
      </c>
      <c r="M114" s="56">
        <f t="shared" ca="1" si="118"/>
        <v>8</v>
      </c>
      <c r="N114" s="56" t="str">
        <f t="shared" si="118"/>
        <v/>
      </c>
      <c r="O114" s="57" t="str">
        <f t="shared" si="118"/>
        <v/>
      </c>
      <c r="P114" s="144" t="str">
        <f t="shared" si="118"/>
        <v/>
      </c>
      <c r="Q114" s="2"/>
      <c r="R114" s="2"/>
      <c r="S114" s="42" t="str">
        <f ca="1">VLOOKUP(S113,INDIRECT($S$5),2,FALSE)</f>
        <v>Pole Vault</v>
      </c>
      <c r="T114" s="42">
        <f t="shared" ref="T114:T121" ca="1" si="119">IF(X114&gt;1,"Error",U114)</f>
        <v>8</v>
      </c>
      <c r="U114" s="42">
        <f t="shared" ref="U114:U121" ca="1" si="120">IF(AND(E114&lt;&gt;"",LEFT(F114,1)="d"),0,INDIRECT(AB114))</f>
        <v>8</v>
      </c>
      <c r="V114" s="41" t="str">
        <f t="shared" ref="V114:V121" ca="1" si="121">HLOOKUP(E114,INDIRECT($S$4),INDIRECT(AD114),FALSE)</f>
        <v>Andrea Deathridge</v>
      </c>
      <c r="W114" s="42" t="str">
        <f t="shared" ref="W114:W121" si="122">CONCATENATE("=",AA114)</f>
        <v>=5</v>
      </c>
      <c r="X114" s="42">
        <f t="shared" ref="X114:X121" ca="1" si="123">COUNTIF(INDIRECT(AE114),W114)</f>
        <v>1</v>
      </c>
      <c r="Y114" s="35" t="str">
        <f t="shared" ref="Y114:Y121" si="124">VLOOKUP(E114,TeamID,2,FALSE)</f>
        <v>Royal Sutton Coldfield</v>
      </c>
      <c r="Z114" s="1" t="str">
        <f t="shared" ref="Z114:Z121" si="125">IF(ISNA(Y114),"",Y114)</f>
        <v>Royal Sutton Coldfield</v>
      </c>
      <c r="AA114" s="1">
        <f t="shared" ref="AA114:AA121" si="126">HLOOKUP(E114,$I$24:$X$25, 2, FALSE)</f>
        <v>5</v>
      </c>
      <c r="AB114" s="1" t="str">
        <f>IF(S116="A","Admin!B24","Admin!C24")</f>
        <v>Admin!C24</v>
      </c>
      <c r="AC114" s="79">
        <v>1</v>
      </c>
      <c r="AD114" s="2" t="str">
        <f t="shared" ref="AD114:AD121" si="127">"S" &amp; ROW(AB114)+AC114</f>
        <v>S115</v>
      </c>
      <c r="AE114" s="2" t="str">
        <f t="shared" ref="AE114:AE121" si="128">"AA$"&amp;ROW(AD114)+AC114-1&amp;":AA$"&amp;ROW(AD114)+AC114+6</f>
        <v>AA$114:AA$121</v>
      </c>
    </row>
    <row r="115" spans="2:31" x14ac:dyDescent="0.2">
      <c r="B115" s="34">
        <v>2</v>
      </c>
      <c r="C115" s="67" t="str">
        <f t="shared" ca="1" si="116"/>
        <v/>
      </c>
      <c r="D115" s="67" t="str">
        <f t="shared" si="117"/>
        <v/>
      </c>
      <c r="E115" s="36"/>
      <c r="F115" s="53" t="s">
        <v>98</v>
      </c>
      <c r="G115" s="49"/>
      <c r="H115" s="49"/>
      <c r="I115" s="58" t="str">
        <f t="shared" si="118"/>
        <v/>
      </c>
      <c r="J115" s="59" t="str">
        <f t="shared" si="118"/>
        <v/>
      </c>
      <c r="K115" s="59" t="str">
        <f t="shared" si="118"/>
        <v/>
      </c>
      <c r="L115" s="59" t="str">
        <f t="shared" si="118"/>
        <v/>
      </c>
      <c r="M115" s="59" t="str">
        <f t="shared" si="118"/>
        <v/>
      </c>
      <c r="N115" s="59" t="str">
        <f t="shared" si="118"/>
        <v/>
      </c>
      <c r="O115" s="60" t="str">
        <f t="shared" si="118"/>
        <v/>
      </c>
      <c r="P115" s="149" t="str">
        <f t="shared" si="118"/>
        <v/>
      </c>
      <c r="Q115" s="2"/>
      <c r="R115" s="2"/>
      <c r="S115" s="42">
        <f>S113-$S$7</f>
        <v>18</v>
      </c>
      <c r="T115" s="42" t="str">
        <f t="shared" ca="1" si="119"/>
        <v>Error</v>
      </c>
      <c r="U115" s="42">
        <f t="shared" ca="1" si="120"/>
        <v>6</v>
      </c>
      <c r="V115" s="41" t="e">
        <f t="shared" ca="1" si="121"/>
        <v>#N/A</v>
      </c>
      <c r="W115" s="42" t="e">
        <f t="shared" si="122"/>
        <v>#N/A</v>
      </c>
      <c r="X115" s="42">
        <f t="shared" ca="1" si="123"/>
        <v>7</v>
      </c>
      <c r="Y115" s="35" t="e">
        <f t="shared" si="124"/>
        <v>#N/A</v>
      </c>
      <c r="Z115" s="1" t="str">
        <f t="shared" si="125"/>
        <v/>
      </c>
      <c r="AA115" s="1" t="e">
        <f t="shared" si="126"/>
        <v>#N/A</v>
      </c>
      <c r="AB115" s="1" t="str">
        <f>IF(S116="A","Admin!B25","Admin!C25")</f>
        <v>Admin!C25</v>
      </c>
      <c r="AC115" s="79">
        <f t="shared" ref="AC115:AC121" si="129">AC114-1</f>
        <v>0</v>
      </c>
      <c r="AD115" s="2" t="str">
        <f t="shared" si="127"/>
        <v>S115</v>
      </c>
      <c r="AE115" s="2" t="str">
        <f t="shared" si="128"/>
        <v>AA$114:AA$121</v>
      </c>
    </row>
    <row r="116" spans="2:31" x14ac:dyDescent="0.2">
      <c r="B116" s="34">
        <v>3</v>
      </c>
      <c r="C116" s="67" t="str">
        <f t="shared" ca="1" si="116"/>
        <v/>
      </c>
      <c r="D116" s="67" t="str">
        <f t="shared" si="117"/>
        <v/>
      </c>
      <c r="E116" s="36"/>
      <c r="F116" s="53" t="s">
        <v>98</v>
      </c>
      <c r="G116" s="49"/>
      <c r="H116" s="49"/>
      <c r="I116" s="58" t="str">
        <f t="shared" si="118"/>
        <v/>
      </c>
      <c r="J116" s="59" t="str">
        <f t="shared" si="118"/>
        <v/>
      </c>
      <c r="K116" s="59" t="str">
        <f t="shared" si="118"/>
        <v/>
      </c>
      <c r="L116" s="59" t="str">
        <f t="shared" si="118"/>
        <v/>
      </c>
      <c r="M116" s="59" t="str">
        <f t="shared" si="118"/>
        <v/>
      </c>
      <c r="N116" s="59" t="str">
        <f t="shared" si="118"/>
        <v/>
      </c>
      <c r="O116" s="60" t="str">
        <f t="shared" si="118"/>
        <v/>
      </c>
      <c r="P116" s="149" t="str">
        <f t="shared" si="118"/>
        <v/>
      </c>
      <c r="Q116" s="2"/>
      <c r="R116" s="2"/>
      <c r="S116" s="81" t="s">
        <v>45</v>
      </c>
      <c r="T116" s="42" t="str">
        <f t="shared" ca="1" si="119"/>
        <v>Error</v>
      </c>
      <c r="U116" s="42">
        <f t="shared" ca="1" si="120"/>
        <v>5</v>
      </c>
      <c r="V116" s="41" t="e">
        <f t="shared" ca="1" si="121"/>
        <v>#N/A</v>
      </c>
      <c r="W116" s="42" t="e">
        <f t="shared" si="122"/>
        <v>#N/A</v>
      </c>
      <c r="X116" s="42">
        <f t="shared" ca="1" si="123"/>
        <v>7</v>
      </c>
      <c r="Y116" s="35" t="e">
        <f t="shared" si="124"/>
        <v>#N/A</v>
      </c>
      <c r="Z116" s="1" t="str">
        <f t="shared" si="125"/>
        <v/>
      </c>
      <c r="AA116" s="1" t="e">
        <f t="shared" si="126"/>
        <v>#N/A</v>
      </c>
      <c r="AB116" s="1" t="str">
        <f>IF(S116="A","Admin!B26","Admin!C26")</f>
        <v>Admin!C26</v>
      </c>
      <c r="AC116" s="79">
        <f t="shared" si="129"/>
        <v>-1</v>
      </c>
      <c r="AD116" s="2" t="str">
        <f t="shared" si="127"/>
        <v>S115</v>
      </c>
      <c r="AE116" s="2" t="str">
        <f t="shared" si="128"/>
        <v>AA$114:AA$121</v>
      </c>
    </row>
    <row r="117" spans="2:31" x14ac:dyDescent="0.2">
      <c r="B117" s="34">
        <v>4</v>
      </c>
      <c r="C117" s="67" t="str">
        <f t="shared" ca="1" si="116"/>
        <v/>
      </c>
      <c r="D117" s="67" t="str">
        <f t="shared" si="117"/>
        <v/>
      </c>
      <c r="E117" s="36"/>
      <c r="F117" s="53" t="s">
        <v>98</v>
      </c>
      <c r="G117" s="49"/>
      <c r="H117" s="49"/>
      <c r="I117" s="58" t="str">
        <f t="shared" si="118"/>
        <v/>
      </c>
      <c r="J117" s="59" t="str">
        <f t="shared" si="118"/>
        <v/>
      </c>
      <c r="K117" s="59" t="str">
        <f t="shared" si="118"/>
        <v/>
      </c>
      <c r="L117" s="59" t="str">
        <f t="shared" si="118"/>
        <v/>
      </c>
      <c r="M117" s="59" t="str">
        <f t="shared" si="118"/>
        <v/>
      </c>
      <c r="N117" s="59" t="str">
        <f t="shared" si="118"/>
        <v/>
      </c>
      <c r="O117" s="60" t="str">
        <f t="shared" si="118"/>
        <v/>
      </c>
      <c r="P117" s="149" t="str">
        <f t="shared" si="118"/>
        <v/>
      </c>
      <c r="Q117" s="2"/>
      <c r="R117" s="2"/>
      <c r="S117" s="80" t="s">
        <v>85</v>
      </c>
      <c r="T117" s="42" t="str">
        <f t="shared" ca="1" si="119"/>
        <v>Error</v>
      </c>
      <c r="U117" s="42">
        <f t="shared" ca="1" si="120"/>
        <v>4</v>
      </c>
      <c r="V117" s="41" t="e">
        <f t="shared" ca="1" si="121"/>
        <v>#N/A</v>
      </c>
      <c r="W117" s="42" t="e">
        <f t="shared" si="122"/>
        <v>#N/A</v>
      </c>
      <c r="X117" s="42">
        <f t="shared" ca="1" si="123"/>
        <v>7</v>
      </c>
      <c r="Y117" s="35" t="e">
        <f t="shared" si="124"/>
        <v>#N/A</v>
      </c>
      <c r="Z117" s="1" t="str">
        <f t="shared" si="125"/>
        <v/>
      </c>
      <c r="AA117" s="1" t="e">
        <f t="shared" si="126"/>
        <v>#N/A</v>
      </c>
      <c r="AB117" s="1" t="str">
        <f>IF(S116="A","Admin!B27","Admin!C27")</f>
        <v>Admin!C27</v>
      </c>
      <c r="AC117" s="79">
        <f t="shared" si="129"/>
        <v>-2</v>
      </c>
      <c r="AD117" s="2" t="str">
        <f t="shared" si="127"/>
        <v>S115</v>
      </c>
      <c r="AE117" s="2" t="str">
        <f t="shared" si="128"/>
        <v>AA$114:AA$121</v>
      </c>
    </row>
    <row r="118" spans="2:31" x14ac:dyDescent="0.2">
      <c r="B118" s="34">
        <v>5</v>
      </c>
      <c r="C118" s="67" t="str">
        <f t="shared" ca="1" si="116"/>
        <v/>
      </c>
      <c r="D118" s="67" t="str">
        <f t="shared" si="117"/>
        <v/>
      </c>
      <c r="E118" s="36"/>
      <c r="F118" s="53" t="s">
        <v>98</v>
      </c>
      <c r="G118" s="49"/>
      <c r="H118" s="49"/>
      <c r="I118" s="58" t="str">
        <f t="shared" si="118"/>
        <v/>
      </c>
      <c r="J118" s="59" t="str">
        <f t="shared" si="118"/>
        <v/>
      </c>
      <c r="K118" s="59" t="str">
        <f t="shared" si="118"/>
        <v/>
      </c>
      <c r="L118" s="59" t="str">
        <f t="shared" si="118"/>
        <v/>
      </c>
      <c r="M118" s="59" t="str">
        <f t="shared" si="118"/>
        <v/>
      </c>
      <c r="N118" s="59" t="str">
        <f t="shared" si="118"/>
        <v/>
      </c>
      <c r="O118" s="60" t="str">
        <f t="shared" si="118"/>
        <v/>
      </c>
      <c r="P118" s="149" t="str">
        <f t="shared" si="118"/>
        <v/>
      </c>
      <c r="Q118" s="2"/>
      <c r="R118" s="2"/>
      <c r="S118" s="42"/>
      <c r="T118" s="42" t="str">
        <f t="shared" ca="1" si="119"/>
        <v>Error</v>
      </c>
      <c r="U118" s="42">
        <f t="shared" ca="1" si="120"/>
        <v>3</v>
      </c>
      <c r="V118" s="41" t="e">
        <f t="shared" ca="1" si="121"/>
        <v>#N/A</v>
      </c>
      <c r="W118" s="42" t="e">
        <f t="shared" si="122"/>
        <v>#N/A</v>
      </c>
      <c r="X118" s="42">
        <f t="shared" ca="1" si="123"/>
        <v>7</v>
      </c>
      <c r="Y118" s="35" t="e">
        <f t="shared" si="124"/>
        <v>#N/A</v>
      </c>
      <c r="Z118" s="1" t="str">
        <f t="shared" si="125"/>
        <v/>
      </c>
      <c r="AA118" s="1" t="e">
        <f t="shared" si="126"/>
        <v>#N/A</v>
      </c>
      <c r="AB118" s="1" t="str">
        <f>IF(S116="A","Admin!B28","Admin!C28")</f>
        <v>Admin!C28</v>
      </c>
      <c r="AC118" s="79">
        <f t="shared" si="129"/>
        <v>-3</v>
      </c>
      <c r="AD118" s="2" t="str">
        <f t="shared" si="127"/>
        <v>S115</v>
      </c>
      <c r="AE118" s="2" t="str">
        <f t="shared" si="128"/>
        <v>AA$114:AA$121</v>
      </c>
    </row>
    <row r="119" spans="2:31" x14ac:dyDescent="0.2">
      <c r="B119" s="34">
        <v>6</v>
      </c>
      <c r="C119" s="67" t="str">
        <f t="shared" ca="1" si="116"/>
        <v/>
      </c>
      <c r="D119" s="67" t="str">
        <f t="shared" si="117"/>
        <v/>
      </c>
      <c r="E119" s="36"/>
      <c r="F119" s="53" t="s">
        <v>98</v>
      </c>
      <c r="G119" s="49"/>
      <c r="H119" s="49"/>
      <c r="I119" s="58" t="str">
        <f t="shared" si="118"/>
        <v/>
      </c>
      <c r="J119" s="59" t="str">
        <f t="shared" si="118"/>
        <v/>
      </c>
      <c r="K119" s="59" t="str">
        <f t="shared" si="118"/>
        <v/>
      </c>
      <c r="L119" s="59" t="str">
        <f t="shared" si="118"/>
        <v/>
      </c>
      <c r="M119" s="59" t="str">
        <f t="shared" si="118"/>
        <v/>
      </c>
      <c r="N119" s="59" t="str">
        <f t="shared" si="118"/>
        <v/>
      </c>
      <c r="O119" s="60" t="str">
        <f t="shared" si="118"/>
        <v/>
      </c>
      <c r="P119" s="149" t="str">
        <f t="shared" si="118"/>
        <v/>
      </c>
      <c r="Q119" s="2"/>
      <c r="R119" s="2"/>
      <c r="S119" s="42"/>
      <c r="T119" s="42" t="str">
        <f t="shared" ca="1" si="119"/>
        <v>Error</v>
      </c>
      <c r="U119" s="42">
        <f t="shared" ca="1" si="120"/>
        <v>2</v>
      </c>
      <c r="V119" s="41" t="e">
        <f t="shared" ca="1" si="121"/>
        <v>#N/A</v>
      </c>
      <c r="W119" s="42" t="e">
        <f t="shared" si="122"/>
        <v>#N/A</v>
      </c>
      <c r="X119" s="42">
        <f t="shared" ca="1" si="123"/>
        <v>7</v>
      </c>
      <c r="Y119" s="35" t="e">
        <f t="shared" si="124"/>
        <v>#N/A</v>
      </c>
      <c r="Z119" s="1" t="str">
        <f t="shared" si="125"/>
        <v/>
      </c>
      <c r="AA119" s="1" t="e">
        <f t="shared" si="126"/>
        <v>#N/A</v>
      </c>
      <c r="AB119" s="1" t="str">
        <f>IF(S116="A","Admin!B29","Admin!C29")</f>
        <v>Admin!C29</v>
      </c>
      <c r="AC119" s="79">
        <f t="shared" si="129"/>
        <v>-4</v>
      </c>
      <c r="AD119" s="2" t="str">
        <f t="shared" si="127"/>
        <v>S115</v>
      </c>
      <c r="AE119" s="2" t="str">
        <f t="shared" si="128"/>
        <v>AA$114:AA$121</v>
      </c>
    </row>
    <row r="120" spans="2:31" x14ac:dyDescent="0.2">
      <c r="B120" s="37">
        <v>7</v>
      </c>
      <c r="C120" s="68" t="str">
        <f t="shared" ca="1" si="116"/>
        <v/>
      </c>
      <c r="D120" s="68" t="str">
        <f t="shared" si="117"/>
        <v/>
      </c>
      <c r="E120" s="38"/>
      <c r="F120" s="54" t="s">
        <v>98</v>
      </c>
      <c r="G120" s="49"/>
      <c r="H120" s="49"/>
      <c r="I120" s="61" t="str">
        <f t="shared" si="118"/>
        <v/>
      </c>
      <c r="J120" s="62" t="str">
        <f t="shared" si="118"/>
        <v/>
      </c>
      <c r="K120" s="62" t="str">
        <f t="shared" si="118"/>
        <v/>
      </c>
      <c r="L120" s="62" t="str">
        <f t="shared" si="118"/>
        <v/>
      </c>
      <c r="M120" s="62" t="str">
        <f t="shared" si="118"/>
        <v/>
      </c>
      <c r="N120" s="62" t="str">
        <f t="shared" si="118"/>
        <v/>
      </c>
      <c r="O120" s="63" t="str">
        <f t="shared" si="118"/>
        <v/>
      </c>
      <c r="P120" s="149" t="str">
        <f t="shared" si="118"/>
        <v/>
      </c>
      <c r="Q120" s="2"/>
      <c r="R120" s="2"/>
      <c r="S120" s="42"/>
      <c r="T120" s="42" t="str">
        <f t="shared" ca="1" si="119"/>
        <v>Error</v>
      </c>
      <c r="U120" s="42">
        <f t="shared" ca="1" si="120"/>
        <v>1</v>
      </c>
      <c r="V120" s="41" t="e">
        <f t="shared" ca="1" si="121"/>
        <v>#N/A</v>
      </c>
      <c r="W120" s="42" t="e">
        <f t="shared" si="122"/>
        <v>#N/A</v>
      </c>
      <c r="X120" s="42">
        <f t="shared" ca="1" si="123"/>
        <v>7</v>
      </c>
      <c r="Y120" s="35" t="e">
        <f t="shared" si="124"/>
        <v>#N/A</v>
      </c>
      <c r="Z120" s="1" t="str">
        <f t="shared" si="125"/>
        <v/>
      </c>
      <c r="AA120" s="1" t="e">
        <f t="shared" si="126"/>
        <v>#N/A</v>
      </c>
      <c r="AB120" s="1" t="str">
        <f>IF(S116="A","Admin!B30","Admin!C30")</f>
        <v>Admin!C30</v>
      </c>
      <c r="AC120" s="79">
        <f t="shared" si="129"/>
        <v>-5</v>
      </c>
      <c r="AD120" s="2" t="str">
        <f t="shared" si="127"/>
        <v>S115</v>
      </c>
      <c r="AE120" s="2" t="str">
        <f t="shared" si="128"/>
        <v>AA$114:AA$121</v>
      </c>
    </row>
    <row r="121" spans="2:31" hidden="1" x14ac:dyDescent="0.2">
      <c r="B121" s="378">
        <v>8</v>
      </c>
      <c r="C121" s="379" t="str">
        <f t="shared" ca="1" si="116"/>
        <v/>
      </c>
      <c r="D121" s="379" t="str">
        <f t="shared" si="117"/>
        <v/>
      </c>
      <c r="E121" s="380"/>
      <c r="F121" s="381" t="s">
        <v>98</v>
      </c>
      <c r="G121" s="49"/>
      <c r="H121" s="49"/>
      <c r="I121" s="374" t="str">
        <f t="shared" si="118"/>
        <v/>
      </c>
      <c r="J121" s="382" t="str">
        <f t="shared" si="118"/>
        <v/>
      </c>
      <c r="K121" s="382" t="str">
        <f t="shared" si="118"/>
        <v/>
      </c>
      <c r="L121" s="382" t="str">
        <f t="shared" si="118"/>
        <v/>
      </c>
      <c r="M121" s="382" t="str">
        <f t="shared" si="118"/>
        <v/>
      </c>
      <c r="N121" s="382" t="str">
        <f t="shared" si="118"/>
        <v/>
      </c>
      <c r="O121" s="382" t="str">
        <f t="shared" si="118"/>
        <v/>
      </c>
      <c r="P121" s="63" t="str">
        <f t="shared" si="118"/>
        <v/>
      </c>
      <c r="Q121" s="2"/>
      <c r="R121" s="2"/>
      <c r="S121" s="42"/>
      <c r="T121" s="42" t="str">
        <f t="shared" ca="1" si="119"/>
        <v>Error</v>
      </c>
      <c r="U121" s="42">
        <f t="shared" ca="1" si="120"/>
        <v>0</v>
      </c>
      <c r="V121" s="41" t="e">
        <f t="shared" ca="1" si="121"/>
        <v>#N/A</v>
      </c>
      <c r="W121" s="42" t="e">
        <f t="shared" si="122"/>
        <v>#N/A</v>
      </c>
      <c r="X121" s="42">
        <f t="shared" ca="1" si="123"/>
        <v>7</v>
      </c>
      <c r="Y121" s="35" t="e">
        <f t="shared" si="124"/>
        <v>#N/A</v>
      </c>
      <c r="Z121" s="1" t="str">
        <f t="shared" si="125"/>
        <v/>
      </c>
      <c r="AA121" s="1" t="e">
        <f t="shared" si="126"/>
        <v>#N/A</v>
      </c>
      <c r="AB121" s="1" t="str">
        <f>IF(S116="A","Admin!B31","Admin!C31")</f>
        <v>Admin!C31</v>
      </c>
      <c r="AC121" s="79">
        <f t="shared" si="129"/>
        <v>-6</v>
      </c>
      <c r="AD121" s="2" t="str">
        <f t="shared" si="127"/>
        <v>S115</v>
      </c>
      <c r="AE121" s="2" t="str">
        <f t="shared" si="128"/>
        <v>AA$114:AA$121</v>
      </c>
    </row>
    <row r="124" spans="2:31" s="2" customFormat="1" x14ac:dyDescent="0.2">
      <c r="B124" s="32" t="str">
        <f ca="1">S126 &amp; " " &amp; S128 &amp; " string  (" &amp; S$3 &amp;")"</f>
        <v>Shot Putt A string  (Women)</v>
      </c>
      <c r="H124" s="47"/>
      <c r="I124" s="29"/>
    </row>
    <row r="125" spans="2:31" x14ac:dyDescent="0.2">
      <c r="B125" s="75" t="s">
        <v>26</v>
      </c>
      <c r="C125" s="76" t="s">
        <v>23</v>
      </c>
      <c r="D125" s="76" t="s">
        <v>70</v>
      </c>
      <c r="E125" s="77" t="s">
        <v>24</v>
      </c>
      <c r="F125" s="78" t="s">
        <v>27</v>
      </c>
      <c r="G125" s="48"/>
      <c r="H125" s="48"/>
      <c r="I125" s="70" t="str">
        <f t="shared" ref="I125:P125" si="130">I$3</f>
        <v>Bromsgrove &amp; Redditch AC</v>
      </c>
      <c r="J125" s="70" t="str">
        <f t="shared" si="130"/>
        <v>Burton AC</v>
      </c>
      <c r="K125" s="70" t="str">
        <f t="shared" si="130"/>
        <v>Kidderminster &amp; Stourport AC</v>
      </c>
      <c r="L125" s="70" t="str">
        <f t="shared" si="130"/>
        <v>Newport Harriers</v>
      </c>
      <c r="M125" s="70" t="str">
        <f t="shared" si="130"/>
        <v>Royal Sutton Coldfield</v>
      </c>
      <c r="N125" s="70" t="str">
        <f t="shared" si="130"/>
        <v>Solihull &amp; Small Heath AC</v>
      </c>
      <c r="O125" s="70" t="str">
        <f t="shared" si="130"/>
        <v>Stratford on Avon AC</v>
      </c>
      <c r="P125" s="383" t="str">
        <f t="shared" si="130"/>
        <v>Team8</v>
      </c>
      <c r="S125" s="40">
        <v>20</v>
      </c>
      <c r="T125" s="41"/>
      <c r="U125" s="42" t="s">
        <v>81</v>
      </c>
      <c r="V125" s="41"/>
      <c r="W125" s="42"/>
      <c r="X125" s="42" t="s">
        <v>82</v>
      </c>
      <c r="Y125" s="41" t="s">
        <v>83</v>
      </c>
      <c r="Z125" s="1" t="s">
        <v>84</v>
      </c>
    </row>
    <row r="126" spans="2:31" x14ac:dyDescent="0.2">
      <c r="B126" s="222">
        <v>1</v>
      </c>
      <c r="C126" s="223" t="str">
        <f t="shared" ref="C126:C133" ca="1" si="131">IF(ISNA(V126),"",V126)</f>
        <v>Paula Williams</v>
      </c>
      <c r="D126" s="223" t="str">
        <f t="shared" ref="D126:D133" si="132">IF(ISNA(Y126),"",Y126)</f>
        <v>Stratford on Avon AC</v>
      </c>
      <c r="E126" s="224">
        <v>7</v>
      </c>
      <c r="F126" s="225" t="s">
        <v>2028</v>
      </c>
      <c r="G126" s="49"/>
      <c r="H126" s="49"/>
      <c r="I126" s="55" t="str">
        <f t="shared" ref="I126:P133" si="133">IF($Z126=I$3,$T126,"")</f>
        <v/>
      </c>
      <c r="J126" s="56" t="str">
        <f t="shared" si="133"/>
        <v/>
      </c>
      <c r="K126" s="56" t="str">
        <f t="shared" si="133"/>
        <v/>
      </c>
      <c r="L126" s="56" t="str">
        <f t="shared" si="133"/>
        <v/>
      </c>
      <c r="M126" s="56" t="str">
        <f t="shared" si="133"/>
        <v/>
      </c>
      <c r="N126" s="56" t="str">
        <f t="shared" si="133"/>
        <v/>
      </c>
      <c r="O126" s="57">
        <f t="shared" ca="1" si="133"/>
        <v>10</v>
      </c>
      <c r="P126" s="144" t="str">
        <f t="shared" si="133"/>
        <v/>
      </c>
      <c r="Q126" s="2"/>
      <c r="R126" s="2"/>
      <c r="S126" s="42" t="str">
        <f ca="1">VLOOKUP(S125,INDIRECT($S$5),2,FALSE)</f>
        <v>Shot Putt</v>
      </c>
      <c r="T126" s="42">
        <f t="shared" ref="T126:T133" ca="1" si="134">IF(X126&gt;1,"Error",U126)</f>
        <v>10</v>
      </c>
      <c r="U126" s="42">
        <f t="shared" ref="U126:U133" ca="1" si="135">IF(AND(E126&lt;&gt;"",LEFT(F126,1)="d"),0,INDIRECT(AB126))</f>
        <v>10</v>
      </c>
      <c r="V126" s="41" t="str">
        <f t="shared" ref="V126:V133" ca="1" si="136">HLOOKUP(E126,INDIRECT($S$4),INDIRECT(AD126),FALSE)</f>
        <v>Paula Williams</v>
      </c>
      <c r="W126" s="42" t="str">
        <f t="shared" ref="W126:W133" si="137">CONCATENATE("=",AA126)</f>
        <v>=7</v>
      </c>
      <c r="X126" s="42">
        <f t="shared" ref="X126:X133" ca="1" si="138">COUNTIF(INDIRECT(AE126),W126)</f>
        <v>1</v>
      </c>
      <c r="Y126" s="35" t="str">
        <f t="shared" ref="Y126:Y133" si="139">VLOOKUP(E126,TeamID,2,FALSE)</f>
        <v>Stratford on Avon AC</v>
      </c>
      <c r="Z126" s="1" t="str">
        <f t="shared" ref="Z126:Z133" si="140">IF(ISNA(Y126),"",Y126)</f>
        <v>Stratford on Avon AC</v>
      </c>
      <c r="AA126" s="1">
        <f t="shared" ref="AA126:AA133" si="141">HLOOKUP(E126,$I$24:$X$25, 2, FALSE)</f>
        <v>7</v>
      </c>
      <c r="AB126" s="1" t="str">
        <f>IF(S128="A","Admin!B24","Admin!C24")</f>
        <v>Admin!B24</v>
      </c>
      <c r="AC126" s="79">
        <v>1</v>
      </c>
      <c r="AD126" s="2" t="str">
        <f t="shared" ref="AD126:AD133" si="142">"S" &amp; ROW(AB126)+AC126</f>
        <v>S127</v>
      </c>
      <c r="AE126" s="2" t="str">
        <f t="shared" ref="AE126:AE133" si="143">"AA$"&amp;ROW(AD126)+AC126-1&amp;":AA$"&amp;ROW(AD126)+AC126+6</f>
        <v>AA$126:AA$133</v>
      </c>
    </row>
    <row r="127" spans="2:31" x14ac:dyDescent="0.2">
      <c r="B127" s="34">
        <v>2</v>
      </c>
      <c r="C127" s="67" t="str">
        <f t="shared" ca="1" si="131"/>
        <v>Gemma Atkinson-Parker</v>
      </c>
      <c r="D127" s="67" t="str">
        <f t="shared" si="132"/>
        <v>Burton AC</v>
      </c>
      <c r="E127" s="36">
        <v>22</v>
      </c>
      <c r="F127" s="53" t="s">
        <v>2029</v>
      </c>
      <c r="G127" s="49"/>
      <c r="H127" s="49"/>
      <c r="I127" s="58" t="str">
        <f t="shared" si="133"/>
        <v/>
      </c>
      <c r="J127" s="59">
        <f t="shared" ca="1" si="133"/>
        <v>8</v>
      </c>
      <c r="K127" s="59" t="str">
        <f t="shared" si="133"/>
        <v/>
      </c>
      <c r="L127" s="59" t="str">
        <f t="shared" si="133"/>
        <v/>
      </c>
      <c r="M127" s="59" t="str">
        <f t="shared" si="133"/>
        <v/>
      </c>
      <c r="N127" s="59" t="str">
        <f t="shared" si="133"/>
        <v/>
      </c>
      <c r="O127" s="60" t="str">
        <f t="shared" si="133"/>
        <v/>
      </c>
      <c r="P127" s="149" t="str">
        <f t="shared" si="133"/>
        <v/>
      </c>
      <c r="Q127" s="2"/>
      <c r="R127" s="2"/>
      <c r="S127" s="42">
        <f>S125-$S$7</f>
        <v>19</v>
      </c>
      <c r="T127" s="42">
        <f t="shared" ca="1" si="134"/>
        <v>8</v>
      </c>
      <c r="U127" s="42">
        <f t="shared" ca="1" si="135"/>
        <v>8</v>
      </c>
      <c r="V127" s="41" t="str">
        <f t="shared" ca="1" si="136"/>
        <v>Gemma Atkinson-Parker</v>
      </c>
      <c r="W127" s="42" t="str">
        <f t="shared" si="137"/>
        <v>=2</v>
      </c>
      <c r="X127" s="42">
        <f t="shared" ca="1" si="138"/>
        <v>1</v>
      </c>
      <c r="Y127" s="35" t="str">
        <f t="shared" si="139"/>
        <v>Burton AC</v>
      </c>
      <c r="Z127" s="1" t="str">
        <f t="shared" si="140"/>
        <v>Burton AC</v>
      </c>
      <c r="AA127" s="1">
        <f t="shared" si="141"/>
        <v>2</v>
      </c>
      <c r="AB127" s="1" t="str">
        <f>IF(S128="A","Admin!B25","Admin!C25")</f>
        <v>Admin!B25</v>
      </c>
      <c r="AC127" s="79">
        <f t="shared" ref="AC127:AC133" si="144">AC126-1</f>
        <v>0</v>
      </c>
      <c r="AD127" s="2" t="str">
        <f t="shared" si="142"/>
        <v>S127</v>
      </c>
      <c r="AE127" s="2" t="str">
        <f t="shared" si="143"/>
        <v>AA$126:AA$133</v>
      </c>
    </row>
    <row r="128" spans="2:31" x14ac:dyDescent="0.2">
      <c r="B128" s="34">
        <v>3</v>
      </c>
      <c r="C128" s="67" t="str">
        <f t="shared" ca="1" si="131"/>
        <v>Christine Prince</v>
      </c>
      <c r="D128" s="67" t="str">
        <f t="shared" si="132"/>
        <v>Royal Sutton Coldfield</v>
      </c>
      <c r="E128" s="36">
        <v>5</v>
      </c>
      <c r="F128" s="53" t="s">
        <v>1985</v>
      </c>
      <c r="G128" s="49"/>
      <c r="H128" s="49"/>
      <c r="I128" s="58" t="str">
        <f t="shared" si="133"/>
        <v/>
      </c>
      <c r="J128" s="59" t="str">
        <f t="shared" si="133"/>
        <v/>
      </c>
      <c r="K128" s="59" t="str">
        <f t="shared" si="133"/>
        <v/>
      </c>
      <c r="L128" s="59" t="str">
        <f t="shared" si="133"/>
        <v/>
      </c>
      <c r="M128" s="59">
        <f t="shared" ca="1" si="133"/>
        <v>7</v>
      </c>
      <c r="N128" s="59" t="str">
        <f t="shared" si="133"/>
        <v/>
      </c>
      <c r="O128" s="60" t="str">
        <f t="shared" si="133"/>
        <v/>
      </c>
      <c r="P128" s="149" t="str">
        <f t="shared" si="133"/>
        <v/>
      </c>
      <c r="Q128" s="2"/>
      <c r="R128" s="2"/>
      <c r="S128" s="81" t="s">
        <v>44</v>
      </c>
      <c r="T128" s="42">
        <f t="shared" ca="1" si="134"/>
        <v>7</v>
      </c>
      <c r="U128" s="42">
        <f t="shared" ca="1" si="135"/>
        <v>7</v>
      </c>
      <c r="V128" s="41" t="str">
        <f t="shared" ca="1" si="136"/>
        <v>Christine Prince</v>
      </c>
      <c r="W128" s="42" t="str">
        <f t="shared" si="137"/>
        <v>=5</v>
      </c>
      <c r="X128" s="42">
        <f t="shared" ca="1" si="138"/>
        <v>1</v>
      </c>
      <c r="Y128" s="35" t="str">
        <f t="shared" si="139"/>
        <v>Royal Sutton Coldfield</v>
      </c>
      <c r="Z128" s="1" t="str">
        <f t="shared" si="140"/>
        <v>Royal Sutton Coldfield</v>
      </c>
      <c r="AA128" s="1">
        <f t="shared" si="141"/>
        <v>5</v>
      </c>
      <c r="AB128" s="1" t="str">
        <f>IF(S128="A","Admin!B26","Admin!C26")</f>
        <v>Admin!B26</v>
      </c>
      <c r="AC128" s="79">
        <f t="shared" si="144"/>
        <v>-1</v>
      </c>
      <c r="AD128" s="2" t="str">
        <f t="shared" si="142"/>
        <v>S127</v>
      </c>
      <c r="AE128" s="2" t="str">
        <f t="shared" si="143"/>
        <v>AA$126:AA$133</v>
      </c>
    </row>
    <row r="129" spans="2:31" x14ac:dyDescent="0.2">
      <c r="B129" s="34">
        <v>4</v>
      </c>
      <c r="C129" s="67" t="str">
        <f t="shared" ca="1" si="131"/>
        <v>Millie Gough</v>
      </c>
      <c r="D129" s="67" t="str">
        <f t="shared" si="132"/>
        <v>Kidderminster &amp; Stourport AC</v>
      </c>
      <c r="E129" s="36">
        <v>3</v>
      </c>
      <c r="F129" s="53" t="s">
        <v>2030</v>
      </c>
      <c r="G129" s="49"/>
      <c r="H129" s="49"/>
      <c r="I129" s="58" t="str">
        <f t="shared" si="133"/>
        <v/>
      </c>
      <c r="J129" s="59" t="str">
        <f t="shared" si="133"/>
        <v/>
      </c>
      <c r="K129" s="59">
        <f t="shared" ca="1" si="133"/>
        <v>6</v>
      </c>
      <c r="L129" s="59" t="str">
        <f t="shared" si="133"/>
        <v/>
      </c>
      <c r="M129" s="59" t="str">
        <f t="shared" si="133"/>
        <v/>
      </c>
      <c r="N129" s="59" t="str">
        <f t="shared" si="133"/>
        <v/>
      </c>
      <c r="O129" s="60" t="str">
        <f t="shared" si="133"/>
        <v/>
      </c>
      <c r="P129" s="149" t="str">
        <f t="shared" si="133"/>
        <v/>
      </c>
      <c r="Q129" s="2"/>
      <c r="R129" s="2"/>
      <c r="S129" s="80" t="s">
        <v>85</v>
      </c>
      <c r="T129" s="42">
        <f t="shared" ca="1" si="134"/>
        <v>6</v>
      </c>
      <c r="U129" s="42">
        <f t="shared" ca="1" si="135"/>
        <v>6</v>
      </c>
      <c r="V129" s="41" t="str">
        <f t="shared" ca="1" si="136"/>
        <v>Millie Gough</v>
      </c>
      <c r="W129" s="42" t="str">
        <f t="shared" si="137"/>
        <v>=3</v>
      </c>
      <c r="X129" s="42">
        <f t="shared" ca="1" si="138"/>
        <v>1</v>
      </c>
      <c r="Y129" s="35" t="str">
        <f t="shared" si="139"/>
        <v>Kidderminster &amp; Stourport AC</v>
      </c>
      <c r="Z129" s="1" t="str">
        <f t="shared" si="140"/>
        <v>Kidderminster &amp; Stourport AC</v>
      </c>
      <c r="AA129" s="1">
        <f t="shared" si="141"/>
        <v>3</v>
      </c>
      <c r="AB129" s="1" t="str">
        <f>IF(S128="A","Admin!B27","Admin!C27")</f>
        <v>Admin!B27</v>
      </c>
      <c r="AC129" s="79">
        <f t="shared" si="144"/>
        <v>-2</v>
      </c>
      <c r="AD129" s="2" t="str">
        <f t="shared" si="142"/>
        <v>S127</v>
      </c>
      <c r="AE129" s="2" t="str">
        <f t="shared" si="143"/>
        <v>AA$126:AA$133</v>
      </c>
    </row>
    <row r="130" spans="2:31" x14ac:dyDescent="0.2">
      <c r="B130" s="34">
        <v>5</v>
      </c>
      <c r="C130" s="67" t="str">
        <f t="shared" ca="1" si="131"/>
        <v>Han O'Connor</v>
      </c>
      <c r="D130" s="67" t="str">
        <f t="shared" si="132"/>
        <v>Newport Harriers</v>
      </c>
      <c r="E130" s="36">
        <v>4</v>
      </c>
      <c r="F130" s="53" t="s">
        <v>2031</v>
      </c>
      <c r="G130" s="49"/>
      <c r="H130" s="49"/>
      <c r="I130" s="58" t="str">
        <f t="shared" si="133"/>
        <v/>
      </c>
      <c r="J130" s="59" t="str">
        <f t="shared" si="133"/>
        <v/>
      </c>
      <c r="K130" s="59" t="str">
        <f t="shared" si="133"/>
        <v/>
      </c>
      <c r="L130" s="59">
        <f t="shared" ca="1" si="133"/>
        <v>5</v>
      </c>
      <c r="M130" s="59" t="str">
        <f t="shared" si="133"/>
        <v/>
      </c>
      <c r="N130" s="59" t="str">
        <f t="shared" si="133"/>
        <v/>
      </c>
      <c r="O130" s="60" t="str">
        <f t="shared" si="133"/>
        <v/>
      </c>
      <c r="P130" s="149" t="str">
        <f t="shared" si="133"/>
        <v/>
      </c>
      <c r="Q130" s="2"/>
      <c r="R130" s="2"/>
      <c r="S130" s="42"/>
      <c r="T130" s="42">
        <f t="shared" ca="1" si="134"/>
        <v>5</v>
      </c>
      <c r="U130" s="42">
        <f t="shared" ca="1" si="135"/>
        <v>5</v>
      </c>
      <c r="V130" s="41" t="str">
        <f t="shared" ca="1" si="136"/>
        <v>Han O'Connor</v>
      </c>
      <c r="W130" s="42" t="str">
        <f t="shared" si="137"/>
        <v>=4</v>
      </c>
      <c r="X130" s="42">
        <f t="shared" ca="1" si="138"/>
        <v>1</v>
      </c>
      <c r="Y130" s="35" t="str">
        <f t="shared" si="139"/>
        <v>Newport Harriers</v>
      </c>
      <c r="Z130" s="1" t="str">
        <f t="shared" si="140"/>
        <v>Newport Harriers</v>
      </c>
      <c r="AA130" s="1">
        <f t="shared" si="141"/>
        <v>4</v>
      </c>
      <c r="AB130" s="1" t="str">
        <f>IF(S128="A","Admin!B28","Admin!C28")</f>
        <v>Admin!B28</v>
      </c>
      <c r="AC130" s="79">
        <f t="shared" si="144"/>
        <v>-3</v>
      </c>
      <c r="AD130" s="2" t="str">
        <f t="shared" si="142"/>
        <v>S127</v>
      </c>
      <c r="AE130" s="2" t="str">
        <f t="shared" si="143"/>
        <v>AA$126:AA$133</v>
      </c>
    </row>
    <row r="131" spans="2:31" x14ac:dyDescent="0.2">
      <c r="B131" s="34">
        <v>6</v>
      </c>
      <c r="C131" s="67" t="str">
        <f t="shared" ca="1" si="131"/>
        <v>Kate Whiston</v>
      </c>
      <c r="D131" s="67" t="str">
        <f t="shared" si="132"/>
        <v>Solihull &amp; Small Heath AC</v>
      </c>
      <c r="E131" s="36">
        <v>66</v>
      </c>
      <c r="F131" s="53" t="s">
        <v>2032</v>
      </c>
      <c r="G131" s="49"/>
      <c r="H131" s="49"/>
      <c r="I131" s="58" t="str">
        <f t="shared" si="133"/>
        <v/>
      </c>
      <c r="J131" s="59" t="str">
        <f t="shared" si="133"/>
        <v/>
      </c>
      <c r="K131" s="59" t="str">
        <f t="shared" si="133"/>
        <v/>
      </c>
      <c r="L131" s="59" t="str">
        <f t="shared" si="133"/>
        <v/>
      </c>
      <c r="M131" s="59" t="str">
        <f t="shared" si="133"/>
        <v/>
      </c>
      <c r="N131" s="59">
        <f t="shared" ca="1" si="133"/>
        <v>4</v>
      </c>
      <c r="O131" s="60" t="str">
        <f t="shared" si="133"/>
        <v/>
      </c>
      <c r="P131" s="149" t="str">
        <f t="shared" si="133"/>
        <v/>
      </c>
      <c r="Q131" s="2"/>
      <c r="R131" s="2"/>
      <c r="S131" s="42"/>
      <c r="T131" s="42">
        <f t="shared" ca="1" si="134"/>
        <v>4</v>
      </c>
      <c r="U131" s="42">
        <f t="shared" ca="1" si="135"/>
        <v>4</v>
      </c>
      <c r="V131" s="41" t="str">
        <f t="shared" ca="1" si="136"/>
        <v>Kate Whiston</v>
      </c>
      <c r="W131" s="42" t="str">
        <f t="shared" si="137"/>
        <v>=6</v>
      </c>
      <c r="X131" s="42">
        <f t="shared" ca="1" si="138"/>
        <v>1</v>
      </c>
      <c r="Y131" s="35" t="str">
        <f t="shared" si="139"/>
        <v>Solihull &amp; Small Heath AC</v>
      </c>
      <c r="Z131" s="1" t="str">
        <f t="shared" si="140"/>
        <v>Solihull &amp; Small Heath AC</v>
      </c>
      <c r="AA131" s="1">
        <f t="shared" si="141"/>
        <v>6</v>
      </c>
      <c r="AB131" s="1" t="str">
        <f>IF(S128="A","Admin!B29","Admin!C29")</f>
        <v>Admin!B29</v>
      </c>
      <c r="AC131" s="79">
        <f t="shared" si="144"/>
        <v>-4</v>
      </c>
      <c r="AD131" s="2" t="str">
        <f t="shared" si="142"/>
        <v>S127</v>
      </c>
      <c r="AE131" s="2" t="str">
        <f t="shared" si="143"/>
        <v>AA$126:AA$133</v>
      </c>
    </row>
    <row r="132" spans="2:31" x14ac:dyDescent="0.2">
      <c r="B132" s="37">
        <v>7</v>
      </c>
      <c r="C132" s="68" t="str">
        <f t="shared" ca="1" si="131"/>
        <v>Julie Wakelam</v>
      </c>
      <c r="D132" s="68" t="str">
        <f t="shared" si="132"/>
        <v>Bromsgrove &amp; Redditch AC</v>
      </c>
      <c r="E132" s="38">
        <v>1</v>
      </c>
      <c r="F132" s="54" t="s">
        <v>2033</v>
      </c>
      <c r="G132" s="49"/>
      <c r="H132" s="49"/>
      <c r="I132" s="61">
        <f t="shared" ca="1" si="133"/>
        <v>3</v>
      </c>
      <c r="J132" s="62" t="str">
        <f t="shared" si="133"/>
        <v/>
      </c>
      <c r="K132" s="62" t="str">
        <f t="shared" si="133"/>
        <v/>
      </c>
      <c r="L132" s="62" t="str">
        <f t="shared" si="133"/>
        <v/>
      </c>
      <c r="M132" s="62" t="str">
        <f t="shared" si="133"/>
        <v/>
      </c>
      <c r="N132" s="62" t="str">
        <f t="shared" si="133"/>
        <v/>
      </c>
      <c r="O132" s="63" t="str">
        <f t="shared" si="133"/>
        <v/>
      </c>
      <c r="P132" s="149" t="str">
        <f t="shared" si="133"/>
        <v/>
      </c>
      <c r="Q132" s="2"/>
      <c r="R132" s="2"/>
      <c r="S132" s="42"/>
      <c r="T132" s="42">
        <f t="shared" ca="1" si="134"/>
        <v>3</v>
      </c>
      <c r="U132" s="42">
        <f t="shared" ca="1" si="135"/>
        <v>3</v>
      </c>
      <c r="V132" s="41" t="str">
        <f t="shared" ca="1" si="136"/>
        <v>Julie Wakelam</v>
      </c>
      <c r="W132" s="42" t="str">
        <f t="shared" si="137"/>
        <v>=1</v>
      </c>
      <c r="X132" s="42">
        <f t="shared" ca="1" si="138"/>
        <v>1</v>
      </c>
      <c r="Y132" s="35" t="str">
        <f t="shared" si="139"/>
        <v>Bromsgrove &amp; Redditch AC</v>
      </c>
      <c r="Z132" s="1" t="str">
        <f t="shared" si="140"/>
        <v>Bromsgrove &amp; Redditch AC</v>
      </c>
      <c r="AA132" s="1">
        <f t="shared" si="141"/>
        <v>1</v>
      </c>
      <c r="AB132" s="1" t="str">
        <f>IF(S128="A","Admin!B30","Admin!C30")</f>
        <v>Admin!B30</v>
      </c>
      <c r="AC132" s="79">
        <f t="shared" si="144"/>
        <v>-5</v>
      </c>
      <c r="AD132" s="2" t="str">
        <f t="shared" si="142"/>
        <v>S127</v>
      </c>
      <c r="AE132" s="2" t="str">
        <f t="shared" si="143"/>
        <v>AA$126:AA$133</v>
      </c>
    </row>
    <row r="133" spans="2:31" hidden="1" x14ac:dyDescent="0.2">
      <c r="B133" s="378">
        <v>8</v>
      </c>
      <c r="C133" s="379" t="str">
        <f t="shared" ca="1" si="131"/>
        <v/>
      </c>
      <c r="D133" s="379" t="str">
        <f t="shared" si="132"/>
        <v/>
      </c>
      <c r="E133" s="380"/>
      <c r="F133" s="381" t="s">
        <v>98</v>
      </c>
      <c r="G133" s="49"/>
      <c r="H133" s="49"/>
      <c r="I133" s="374" t="str">
        <f t="shared" si="133"/>
        <v/>
      </c>
      <c r="J133" s="382" t="str">
        <f t="shared" si="133"/>
        <v/>
      </c>
      <c r="K133" s="382" t="str">
        <f t="shared" si="133"/>
        <v/>
      </c>
      <c r="L133" s="382" t="str">
        <f t="shared" si="133"/>
        <v/>
      </c>
      <c r="M133" s="382" t="str">
        <f t="shared" si="133"/>
        <v/>
      </c>
      <c r="N133" s="382" t="str">
        <f t="shared" si="133"/>
        <v/>
      </c>
      <c r="O133" s="382" t="str">
        <f t="shared" si="133"/>
        <v/>
      </c>
      <c r="P133" s="63" t="str">
        <f t="shared" si="133"/>
        <v/>
      </c>
      <c r="Q133" s="2"/>
      <c r="R133" s="2"/>
      <c r="S133" s="42"/>
      <c r="T133" s="42">
        <f t="shared" ca="1" si="134"/>
        <v>0</v>
      </c>
      <c r="U133" s="42">
        <f t="shared" ca="1" si="135"/>
        <v>0</v>
      </c>
      <c r="V133" s="41" t="e">
        <f t="shared" ca="1" si="136"/>
        <v>#N/A</v>
      </c>
      <c r="W133" s="42" t="e">
        <f t="shared" si="137"/>
        <v>#N/A</v>
      </c>
      <c r="X133" s="42">
        <f t="shared" ca="1" si="138"/>
        <v>1</v>
      </c>
      <c r="Y133" s="35" t="e">
        <f t="shared" si="139"/>
        <v>#N/A</v>
      </c>
      <c r="Z133" s="1" t="str">
        <f t="shared" si="140"/>
        <v/>
      </c>
      <c r="AA133" s="1" t="e">
        <f t="shared" si="141"/>
        <v>#N/A</v>
      </c>
      <c r="AB133" s="1" t="str">
        <f>IF(S128="A","Admin!B31","Admin!C31")</f>
        <v>Admin!B31</v>
      </c>
      <c r="AC133" s="79">
        <f t="shared" si="144"/>
        <v>-6</v>
      </c>
      <c r="AD133" s="2" t="str">
        <f t="shared" si="142"/>
        <v>S127</v>
      </c>
      <c r="AE133" s="2" t="str">
        <f t="shared" si="143"/>
        <v>AA$126:AA$133</v>
      </c>
    </row>
    <row r="134" spans="2:31" ht="12" customHeight="1" x14ac:dyDescent="0.2">
      <c r="B134" s="50"/>
      <c r="C134" s="48"/>
      <c r="D134" s="48"/>
      <c r="E134" s="50"/>
      <c r="F134" s="49" t="s">
        <v>98</v>
      </c>
      <c r="G134" s="49"/>
      <c r="H134" s="49"/>
      <c r="I134" s="51"/>
      <c r="J134" s="51"/>
      <c r="K134" s="51"/>
      <c r="L134" s="51"/>
      <c r="M134" s="51"/>
      <c r="N134" s="51"/>
      <c r="O134" s="51"/>
      <c r="P134" s="51"/>
      <c r="Q134" s="2"/>
      <c r="R134" s="2"/>
      <c r="S134" s="42"/>
      <c r="T134" s="42"/>
      <c r="U134" s="41"/>
      <c r="V134" s="41"/>
      <c r="W134" s="42"/>
      <c r="X134" s="42"/>
      <c r="Y134" s="41"/>
    </row>
    <row r="135" spans="2:31" ht="12" customHeight="1" x14ac:dyDescent="0.2">
      <c r="B135" s="50"/>
      <c r="C135" s="48"/>
      <c r="D135" s="48"/>
      <c r="E135" s="50"/>
      <c r="F135" s="49"/>
      <c r="G135" s="49"/>
      <c r="H135" s="49"/>
      <c r="I135" s="51"/>
      <c r="J135" s="51"/>
      <c r="K135" s="51"/>
      <c r="L135" s="51"/>
      <c r="M135" s="51"/>
      <c r="N135" s="51"/>
      <c r="O135" s="51"/>
      <c r="P135" s="51"/>
      <c r="Q135" s="2"/>
      <c r="R135" s="2"/>
      <c r="S135" s="42"/>
      <c r="T135" s="42"/>
      <c r="U135" s="41"/>
      <c r="V135" s="41"/>
      <c r="W135" s="42"/>
      <c r="X135" s="42"/>
      <c r="Y135" s="41"/>
    </row>
    <row r="136" spans="2:31" s="2" customFormat="1" x14ac:dyDescent="0.2">
      <c r="B136" s="32" t="str">
        <f ca="1">S138 &amp; " " &amp; S140 &amp; " string  (" &amp; S$3 &amp;")"</f>
        <v>Shot Putt B string  (Women)</v>
      </c>
      <c r="H136" s="47"/>
      <c r="I136" s="29"/>
    </row>
    <row r="137" spans="2:31" x14ac:dyDescent="0.2">
      <c r="B137" s="75" t="s">
        <v>26</v>
      </c>
      <c r="C137" s="76" t="s">
        <v>23</v>
      </c>
      <c r="D137" s="76" t="s">
        <v>70</v>
      </c>
      <c r="E137" s="77" t="s">
        <v>24</v>
      </c>
      <c r="F137" s="78" t="s">
        <v>27</v>
      </c>
      <c r="G137" s="48"/>
      <c r="H137" s="48"/>
      <c r="I137" s="70" t="str">
        <f t="shared" ref="I137:P137" si="145">I$3</f>
        <v>Bromsgrove &amp; Redditch AC</v>
      </c>
      <c r="J137" s="70" t="str">
        <f t="shared" si="145"/>
        <v>Burton AC</v>
      </c>
      <c r="K137" s="70" t="str">
        <f t="shared" si="145"/>
        <v>Kidderminster &amp; Stourport AC</v>
      </c>
      <c r="L137" s="70" t="str">
        <f t="shared" si="145"/>
        <v>Newport Harriers</v>
      </c>
      <c r="M137" s="70" t="str">
        <f t="shared" si="145"/>
        <v>Royal Sutton Coldfield</v>
      </c>
      <c r="N137" s="70" t="str">
        <f t="shared" si="145"/>
        <v>Solihull &amp; Small Heath AC</v>
      </c>
      <c r="O137" s="70" t="str">
        <f t="shared" si="145"/>
        <v>Stratford on Avon AC</v>
      </c>
      <c r="P137" s="383" t="str">
        <f t="shared" si="145"/>
        <v>Team8</v>
      </c>
      <c r="S137" s="40">
        <v>20</v>
      </c>
      <c r="T137" s="41"/>
      <c r="U137" s="42" t="s">
        <v>81</v>
      </c>
      <c r="V137" s="41"/>
      <c r="W137" s="42"/>
      <c r="X137" s="42" t="s">
        <v>82</v>
      </c>
      <c r="Y137" s="41" t="s">
        <v>83</v>
      </c>
      <c r="Z137" s="1" t="s">
        <v>84</v>
      </c>
    </row>
    <row r="138" spans="2:31" x14ac:dyDescent="0.2">
      <c r="B138" s="222">
        <v>1</v>
      </c>
      <c r="C138" s="223" t="str">
        <f t="shared" ref="C138:C145" ca="1" si="146">IF(ISNA(V138),"",V138)</f>
        <v>Zara Acton</v>
      </c>
      <c r="D138" s="223" t="str">
        <f t="shared" ref="D138:D145" si="147">IF(ISNA(Y138),"",Y138)</f>
        <v>Burton AC</v>
      </c>
      <c r="E138" s="224">
        <v>2</v>
      </c>
      <c r="F138" s="225" t="s">
        <v>2034</v>
      </c>
      <c r="G138" s="49"/>
      <c r="H138" s="49"/>
      <c r="I138" s="55" t="str">
        <f t="shared" ref="I138:P145" si="148">IF($Z138=I$3,$T138,"")</f>
        <v/>
      </c>
      <c r="J138" s="56">
        <f t="shared" ca="1" si="148"/>
        <v>8</v>
      </c>
      <c r="K138" s="56" t="str">
        <f t="shared" si="148"/>
        <v/>
      </c>
      <c r="L138" s="56" t="str">
        <f t="shared" si="148"/>
        <v/>
      </c>
      <c r="M138" s="56" t="str">
        <f t="shared" si="148"/>
        <v/>
      </c>
      <c r="N138" s="56" t="str">
        <f t="shared" si="148"/>
        <v/>
      </c>
      <c r="O138" s="57" t="str">
        <f t="shared" si="148"/>
        <v/>
      </c>
      <c r="P138" s="144" t="str">
        <f t="shared" si="148"/>
        <v/>
      </c>
      <c r="Q138" s="2"/>
      <c r="R138" s="2"/>
      <c r="S138" s="42" t="str">
        <f ca="1">VLOOKUP(S137,INDIRECT($S$5),2,FALSE)</f>
        <v>Shot Putt</v>
      </c>
      <c r="T138" s="42">
        <f t="shared" ref="T138:T145" ca="1" si="149">IF(X138&gt;1,"Error",U138)</f>
        <v>8</v>
      </c>
      <c r="U138" s="42">
        <f t="shared" ref="U138:U145" ca="1" si="150">IF(AND(E138&lt;&gt;"",LEFT(F138,1)="d"),0,INDIRECT(AB138))</f>
        <v>8</v>
      </c>
      <c r="V138" s="41" t="str">
        <f t="shared" ref="V138:V145" ca="1" si="151">HLOOKUP(E138,INDIRECT($S$4),INDIRECT(AD138),FALSE)</f>
        <v>Zara Acton</v>
      </c>
      <c r="W138" s="42" t="str">
        <f t="shared" ref="W138:W145" si="152">CONCATENATE("=",AA138)</f>
        <v>=2</v>
      </c>
      <c r="X138" s="42">
        <f t="shared" ref="X138:X145" ca="1" si="153">COUNTIF(INDIRECT(AE138),W138)</f>
        <v>1</v>
      </c>
      <c r="Y138" s="35" t="str">
        <f t="shared" ref="Y138:Y145" si="154">VLOOKUP(E138,TeamID,2,FALSE)</f>
        <v>Burton AC</v>
      </c>
      <c r="Z138" s="1" t="str">
        <f t="shared" ref="Z138:Z145" si="155">IF(ISNA(Y138),"",Y138)</f>
        <v>Burton AC</v>
      </c>
      <c r="AA138" s="1">
        <f t="shared" ref="AA138:AA145" si="156">HLOOKUP(E138,$I$24:$X$25, 2, FALSE)</f>
        <v>2</v>
      </c>
      <c r="AB138" s="1" t="str">
        <f>IF(S140="A","Admin!B24","Admin!C24")</f>
        <v>Admin!C24</v>
      </c>
      <c r="AC138" s="79">
        <v>1</v>
      </c>
      <c r="AD138" s="2" t="str">
        <f t="shared" ref="AD138:AD145" si="157">"S" &amp; ROW(AB138)+AC138</f>
        <v>S139</v>
      </c>
      <c r="AE138" s="2" t="str">
        <f t="shared" ref="AE138:AE145" si="158">"AA$"&amp;ROW(AD138)+AC138-1&amp;":AA$"&amp;ROW(AD138)+AC138+6</f>
        <v>AA$138:AA$145</v>
      </c>
    </row>
    <row r="139" spans="2:31" x14ac:dyDescent="0.2">
      <c r="B139" s="34">
        <v>2</v>
      </c>
      <c r="C139" s="67" t="str">
        <f t="shared" ca="1" si="146"/>
        <v>Alannah Moore</v>
      </c>
      <c r="D139" s="67" t="str">
        <f t="shared" si="147"/>
        <v>Kidderminster &amp; Stourport AC</v>
      </c>
      <c r="E139" s="36">
        <v>33</v>
      </c>
      <c r="F139" s="53" t="s">
        <v>2035</v>
      </c>
      <c r="G139" s="49"/>
      <c r="H139" s="49"/>
      <c r="I139" s="58" t="str">
        <f t="shared" si="148"/>
        <v/>
      </c>
      <c r="J139" s="59" t="str">
        <f t="shared" si="148"/>
        <v/>
      </c>
      <c r="K139" s="59">
        <f t="shared" ca="1" si="148"/>
        <v>6</v>
      </c>
      <c r="L139" s="59" t="str">
        <f t="shared" si="148"/>
        <v/>
      </c>
      <c r="M139" s="59" t="str">
        <f t="shared" si="148"/>
        <v/>
      </c>
      <c r="N139" s="59" t="str">
        <f t="shared" si="148"/>
        <v/>
      </c>
      <c r="O139" s="60" t="str">
        <f t="shared" si="148"/>
        <v/>
      </c>
      <c r="P139" s="149" t="str">
        <f t="shared" si="148"/>
        <v/>
      </c>
      <c r="Q139" s="2"/>
      <c r="R139" s="2"/>
      <c r="S139" s="42">
        <f>S137-$S$7</f>
        <v>19</v>
      </c>
      <c r="T139" s="42">
        <f t="shared" ca="1" si="149"/>
        <v>6</v>
      </c>
      <c r="U139" s="42">
        <f t="shared" ca="1" si="150"/>
        <v>6</v>
      </c>
      <c r="V139" s="41" t="str">
        <f t="shared" ca="1" si="151"/>
        <v>Alannah Moore</v>
      </c>
      <c r="W139" s="42" t="str">
        <f t="shared" si="152"/>
        <v>=3</v>
      </c>
      <c r="X139" s="42">
        <f t="shared" ca="1" si="153"/>
        <v>1</v>
      </c>
      <c r="Y139" s="35" t="str">
        <f t="shared" si="154"/>
        <v>Kidderminster &amp; Stourport AC</v>
      </c>
      <c r="Z139" s="1" t="str">
        <f t="shared" si="155"/>
        <v>Kidderminster &amp; Stourport AC</v>
      </c>
      <c r="AA139" s="1">
        <f t="shared" si="156"/>
        <v>3</v>
      </c>
      <c r="AB139" s="1" t="str">
        <f>IF(S140="A","Admin!B25","Admin!C25")</f>
        <v>Admin!C25</v>
      </c>
      <c r="AC139" s="79">
        <f t="shared" ref="AC139:AC145" si="159">AC138-1</f>
        <v>0</v>
      </c>
      <c r="AD139" s="2" t="str">
        <f t="shared" si="157"/>
        <v>S139</v>
      </c>
      <c r="AE139" s="2" t="str">
        <f t="shared" si="158"/>
        <v>AA$138:AA$145</v>
      </c>
    </row>
    <row r="140" spans="2:31" x14ac:dyDescent="0.2">
      <c r="B140" s="34">
        <v>3</v>
      </c>
      <c r="C140" s="67" t="str">
        <f t="shared" ca="1" si="146"/>
        <v>Monaswee Milward-Brookes</v>
      </c>
      <c r="D140" s="67" t="str">
        <f t="shared" si="147"/>
        <v>Stratford on Avon AC</v>
      </c>
      <c r="E140" s="36">
        <v>77</v>
      </c>
      <c r="F140" s="53" t="s">
        <v>2036</v>
      </c>
      <c r="G140" s="49"/>
      <c r="H140" s="49"/>
      <c r="I140" s="58" t="str">
        <f t="shared" si="148"/>
        <v/>
      </c>
      <c r="J140" s="59" t="str">
        <f t="shared" si="148"/>
        <v/>
      </c>
      <c r="K140" s="59" t="str">
        <f t="shared" si="148"/>
        <v/>
      </c>
      <c r="L140" s="59" t="str">
        <f t="shared" si="148"/>
        <v/>
      </c>
      <c r="M140" s="59" t="str">
        <f t="shared" si="148"/>
        <v/>
      </c>
      <c r="N140" s="59" t="str">
        <f t="shared" si="148"/>
        <v/>
      </c>
      <c r="O140" s="60">
        <f t="shared" ca="1" si="148"/>
        <v>5</v>
      </c>
      <c r="P140" s="149" t="str">
        <f t="shared" si="148"/>
        <v/>
      </c>
      <c r="Q140" s="2"/>
      <c r="R140" s="2"/>
      <c r="S140" s="81" t="s">
        <v>45</v>
      </c>
      <c r="T140" s="42">
        <f t="shared" ca="1" si="149"/>
        <v>5</v>
      </c>
      <c r="U140" s="42">
        <f t="shared" ca="1" si="150"/>
        <v>5</v>
      </c>
      <c r="V140" s="41" t="str">
        <f t="shared" ca="1" si="151"/>
        <v>Monaswee Milward-Brookes</v>
      </c>
      <c r="W140" s="42" t="str">
        <f t="shared" si="152"/>
        <v>=7</v>
      </c>
      <c r="X140" s="42">
        <f t="shared" ca="1" si="153"/>
        <v>1</v>
      </c>
      <c r="Y140" s="35" t="str">
        <f t="shared" si="154"/>
        <v>Stratford on Avon AC</v>
      </c>
      <c r="Z140" s="1" t="str">
        <f t="shared" si="155"/>
        <v>Stratford on Avon AC</v>
      </c>
      <c r="AA140" s="1">
        <f t="shared" si="156"/>
        <v>7</v>
      </c>
      <c r="AB140" s="1" t="str">
        <f>IF(S140="A","Admin!B26","Admin!C26")</f>
        <v>Admin!C26</v>
      </c>
      <c r="AC140" s="79">
        <f t="shared" si="159"/>
        <v>-1</v>
      </c>
      <c r="AD140" s="2" t="str">
        <f t="shared" si="157"/>
        <v>S139</v>
      </c>
      <c r="AE140" s="2" t="str">
        <f t="shared" si="158"/>
        <v>AA$138:AA$145</v>
      </c>
    </row>
    <row r="141" spans="2:31" x14ac:dyDescent="0.2">
      <c r="B141" s="34">
        <v>4</v>
      </c>
      <c r="C141" s="67" t="str">
        <f t="shared" ca="1" si="146"/>
        <v>Lorna Foster</v>
      </c>
      <c r="D141" s="67" t="str">
        <f t="shared" si="147"/>
        <v>Royal Sutton Coldfield</v>
      </c>
      <c r="E141" s="36">
        <v>55</v>
      </c>
      <c r="F141" s="53" t="s">
        <v>2037</v>
      </c>
      <c r="G141" s="49"/>
      <c r="H141" s="49"/>
      <c r="I141" s="58" t="str">
        <f t="shared" si="148"/>
        <v/>
      </c>
      <c r="J141" s="59" t="str">
        <f t="shared" si="148"/>
        <v/>
      </c>
      <c r="K141" s="59" t="str">
        <f t="shared" si="148"/>
        <v/>
      </c>
      <c r="L141" s="59" t="str">
        <f t="shared" si="148"/>
        <v/>
      </c>
      <c r="M141" s="59">
        <f t="shared" ca="1" si="148"/>
        <v>4</v>
      </c>
      <c r="N141" s="59" t="str">
        <f t="shared" si="148"/>
        <v/>
      </c>
      <c r="O141" s="60" t="str">
        <f t="shared" si="148"/>
        <v/>
      </c>
      <c r="P141" s="149" t="str">
        <f t="shared" si="148"/>
        <v/>
      </c>
      <c r="Q141" s="2"/>
      <c r="R141" s="2"/>
      <c r="S141" s="80" t="s">
        <v>85</v>
      </c>
      <c r="T141" s="42">
        <f t="shared" ca="1" si="149"/>
        <v>4</v>
      </c>
      <c r="U141" s="42">
        <f t="shared" ca="1" si="150"/>
        <v>4</v>
      </c>
      <c r="V141" s="41" t="str">
        <f t="shared" ca="1" si="151"/>
        <v>Lorna Foster</v>
      </c>
      <c r="W141" s="42" t="str">
        <f t="shared" si="152"/>
        <v>=5</v>
      </c>
      <c r="X141" s="42">
        <f t="shared" ca="1" si="153"/>
        <v>1</v>
      </c>
      <c r="Y141" s="35" t="str">
        <f t="shared" si="154"/>
        <v>Royal Sutton Coldfield</v>
      </c>
      <c r="Z141" s="1" t="str">
        <f t="shared" si="155"/>
        <v>Royal Sutton Coldfield</v>
      </c>
      <c r="AA141" s="1">
        <f t="shared" si="156"/>
        <v>5</v>
      </c>
      <c r="AB141" s="1" t="str">
        <f>IF(S140="A","Admin!B27","Admin!C27")</f>
        <v>Admin!C27</v>
      </c>
      <c r="AC141" s="79">
        <f t="shared" si="159"/>
        <v>-2</v>
      </c>
      <c r="AD141" s="2" t="str">
        <f t="shared" si="157"/>
        <v>S139</v>
      </c>
      <c r="AE141" s="2" t="str">
        <f t="shared" si="158"/>
        <v>AA$138:AA$145</v>
      </c>
    </row>
    <row r="142" spans="2:31" x14ac:dyDescent="0.2">
      <c r="B142" s="34">
        <v>5</v>
      </c>
      <c r="C142" s="67" t="str">
        <f t="shared" ca="1" si="146"/>
        <v>Evie Beard</v>
      </c>
      <c r="D142" s="67" t="str">
        <f t="shared" si="147"/>
        <v>Solihull &amp; Small Heath AC</v>
      </c>
      <c r="E142" s="36">
        <v>6</v>
      </c>
      <c r="F142" s="53" t="s">
        <v>2038</v>
      </c>
      <c r="G142" s="49"/>
      <c r="H142" s="49"/>
      <c r="I142" s="58" t="str">
        <f t="shared" si="148"/>
        <v/>
      </c>
      <c r="J142" s="59" t="str">
        <f t="shared" si="148"/>
        <v/>
      </c>
      <c r="K142" s="59" t="str">
        <f t="shared" si="148"/>
        <v/>
      </c>
      <c r="L142" s="59" t="str">
        <f t="shared" si="148"/>
        <v/>
      </c>
      <c r="M142" s="59" t="str">
        <f t="shared" si="148"/>
        <v/>
      </c>
      <c r="N142" s="59">
        <f t="shared" ca="1" si="148"/>
        <v>3</v>
      </c>
      <c r="O142" s="60" t="str">
        <f t="shared" si="148"/>
        <v/>
      </c>
      <c r="P142" s="149" t="str">
        <f t="shared" si="148"/>
        <v/>
      </c>
      <c r="Q142" s="2"/>
      <c r="R142" s="2"/>
      <c r="S142" s="42"/>
      <c r="T142" s="42">
        <f t="shared" ca="1" si="149"/>
        <v>3</v>
      </c>
      <c r="U142" s="42">
        <f t="shared" ca="1" si="150"/>
        <v>3</v>
      </c>
      <c r="V142" s="41" t="str">
        <f t="shared" ca="1" si="151"/>
        <v>Evie Beard</v>
      </c>
      <c r="W142" s="42" t="str">
        <f t="shared" si="152"/>
        <v>=6</v>
      </c>
      <c r="X142" s="42">
        <f t="shared" ca="1" si="153"/>
        <v>1</v>
      </c>
      <c r="Y142" s="35" t="str">
        <f t="shared" si="154"/>
        <v>Solihull &amp; Small Heath AC</v>
      </c>
      <c r="Z142" s="1" t="str">
        <f t="shared" si="155"/>
        <v>Solihull &amp; Small Heath AC</v>
      </c>
      <c r="AA142" s="1">
        <f t="shared" si="156"/>
        <v>6</v>
      </c>
      <c r="AB142" s="1" t="str">
        <f>IF(S140="A","Admin!B28","Admin!C28")</f>
        <v>Admin!C28</v>
      </c>
      <c r="AC142" s="79">
        <f t="shared" si="159"/>
        <v>-3</v>
      </c>
      <c r="AD142" s="2" t="str">
        <f t="shared" si="157"/>
        <v>S139</v>
      </c>
      <c r="AE142" s="2" t="str">
        <f t="shared" si="158"/>
        <v>AA$138:AA$145</v>
      </c>
    </row>
    <row r="143" spans="2:31" x14ac:dyDescent="0.2">
      <c r="B143" s="34">
        <v>6</v>
      </c>
      <c r="C143" s="67" t="str">
        <f t="shared" ca="1" si="146"/>
        <v>Chloe Powell</v>
      </c>
      <c r="D143" s="67" t="str">
        <f t="shared" si="147"/>
        <v>Newport Harriers</v>
      </c>
      <c r="E143" s="36">
        <v>44</v>
      </c>
      <c r="F143" s="53" t="s">
        <v>2039</v>
      </c>
      <c r="G143" s="49"/>
      <c r="H143" s="49"/>
      <c r="I143" s="58" t="str">
        <f t="shared" si="148"/>
        <v/>
      </c>
      <c r="J143" s="59" t="str">
        <f t="shared" si="148"/>
        <v/>
      </c>
      <c r="K143" s="59" t="str">
        <f t="shared" si="148"/>
        <v/>
      </c>
      <c r="L143" s="59">
        <f t="shared" ca="1" si="148"/>
        <v>2</v>
      </c>
      <c r="M143" s="59" t="str">
        <f t="shared" si="148"/>
        <v/>
      </c>
      <c r="N143" s="59" t="str">
        <f t="shared" si="148"/>
        <v/>
      </c>
      <c r="O143" s="60" t="str">
        <f t="shared" si="148"/>
        <v/>
      </c>
      <c r="P143" s="149" t="str">
        <f t="shared" si="148"/>
        <v/>
      </c>
      <c r="Q143" s="2"/>
      <c r="R143" s="2"/>
      <c r="S143" s="42"/>
      <c r="T143" s="42">
        <f t="shared" ca="1" si="149"/>
        <v>2</v>
      </c>
      <c r="U143" s="42">
        <f t="shared" ca="1" si="150"/>
        <v>2</v>
      </c>
      <c r="V143" s="41" t="str">
        <f t="shared" ca="1" si="151"/>
        <v>Chloe Powell</v>
      </c>
      <c r="W143" s="42" t="str">
        <f t="shared" si="152"/>
        <v>=4</v>
      </c>
      <c r="X143" s="42">
        <f t="shared" ca="1" si="153"/>
        <v>1</v>
      </c>
      <c r="Y143" s="35" t="str">
        <f t="shared" si="154"/>
        <v>Newport Harriers</v>
      </c>
      <c r="Z143" s="1" t="str">
        <f t="shared" si="155"/>
        <v>Newport Harriers</v>
      </c>
      <c r="AA143" s="1">
        <f t="shared" si="156"/>
        <v>4</v>
      </c>
      <c r="AB143" s="1" t="str">
        <f>IF(S140="A","Admin!B29","Admin!C29")</f>
        <v>Admin!C29</v>
      </c>
      <c r="AC143" s="79">
        <f t="shared" si="159"/>
        <v>-4</v>
      </c>
      <c r="AD143" s="2" t="str">
        <f t="shared" si="157"/>
        <v>S139</v>
      </c>
      <c r="AE143" s="2" t="str">
        <f t="shared" si="158"/>
        <v>AA$138:AA$145</v>
      </c>
    </row>
    <row r="144" spans="2:31" x14ac:dyDescent="0.2">
      <c r="B144" s="37">
        <v>7</v>
      </c>
      <c r="C144" s="68" t="str">
        <f t="shared" ca="1" si="146"/>
        <v>Jane Anderson</v>
      </c>
      <c r="D144" s="68" t="str">
        <f t="shared" si="147"/>
        <v>Bromsgrove &amp; Redditch AC</v>
      </c>
      <c r="E144" s="38">
        <v>11</v>
      </c>
      <c r="F144" s="54" t="s">
        <v>2040</v>
      </c>
      <c r="G144" s="49"/>
      <c r="H144" s="49"/>
      <c r="I144" s="61">
        <f t="shared" ca="1" si="148"/>
        <v>1</v>
      </c>
      <c r="J144" s="62" t="str">
        <f t="shared" si="148"/>
        <v/>
      </c>
      <c r="K144" s="62" t="str">
        <f t="shared" si="148"/>
        <v/>
      </c>
      <c r="L144" s="62" t="str">
        <f t="shared" si="148"/>
        <v/>
      </c>
      <c r="M144" s="62" t="str">
        <f t="shared" si="148"/>
        <v/>
      </c>
      <c r="N144" s="62" t="str">
        <f t="shared" si="148"/>
        <v/>
      </c>
      <c r="O144" s="63" t="str">
        <f t="shared" si="148"/>
        <v/>
      </c>
      <c r="P144" s="149" t="str">
        <f t="shared" si="148"/>
        <v/>
      </c>
      <c r="Q144" s="2"/>
      <c r="R144" s="2"/>
      <c r="S144" s="42"/>
      <c r="T144" s="42">
        <f t="shared" ca="1" si="149"/>
        <v>1</v>
      </c>
      <c r="U144" s="42">
        <f t="shared" ca="1" si="150"/>
        <v>1</v>
      </c>
      <c r="V144" s="41" t="str">
        <f t="shared" ca="1" si="151"/>
        <v>Jane Anderson</v>
      </c>
      <c r="W144" s="42" t="str">
        <f t="shared" si="152"/>
        <v>=1</v>
      </c>
      <c r="X144" s="42">
        <f t="shared" ca="1" si="153"/>
        <v>1</v>
      </c>
      <c r="Y144" s="35" t="str">
        <f t="shared" si="154"/>
        <v>Bromsgrove &amp; Redditch AC</v>
      </c>
      <c r="Z144" s="1" t="str">
        <f t="shared" si="155"/>
        <v>Bromsgrove &amp; Redditch AC</v>
      </c>
      <c r="AA144" s="1">
        <f t="shared" si="156"/>
        <v>1</v>
      </c>
      <c r="AB144" s="1" t="str">
        <f>IF(S140="A","Admin!B30","Admin!C30")</f>
        <v>Admin!C30</v>
      </c>
      <c r="AC144" s="79">
        <f t="shared" si="159"/>
        <v>-5</v>
      </c>
      <c r="AD144" s="2" t="str">
        <f t="shared" si="157"/>
        <v>S139</v>
      </c>
      <c r="AE144" s="2" t="str">
        <f t="shared" si="158"/>
        <v>AA$138:AA$145</v>
      </c>
    </row>
    <row r="145" spans="2:31" hidden="1" x14ac:dyDescent="0.2">
      <c r="B145" s="378">
        <v>8</v>
      </c>
      <c r="C145" s="379" t="str">
        <f t="shared" ca="1" si="146"/>
        <v/>
      </c>
      <c r="D145" s="379" t="str">
        <f t="shared" si="147"/>
        <v/>
      </c>
      <c r="E145" s="380"/>
      <c r="F145" s="381" t="s">
        <v>98</v>
      </c>
      <c r="G145" s="49"/>
      <c r="H145" s="49"/>
      <c r="I145" s="374" t="str">
        <f t="shared" si="148"/>
        <v/>
      </c>
      <c r="J145" s="382" t="str">
        <f t="shared" si="148"/>
        <v/>
      </c>
      <c r="K145" s="382" t="str">
        <f t="shared" si="148"/>
        <v/>
      </c>
      <c r="L145" s="382" t="str">
        <f t="shared" si="148"/>
        <v/>
      </c>
      <c r="M145" s="382" t="str">
        <f t="shared" si="148"/>
        <v/>
      </c>
      <c r="N145" s="382" t="str">
        <f t="shared" si="148"/>
        <v/>
      </c>
      <c r="O145" s="382" t="str">
        <f t="shared" si="148"/>
        <v/>
      </c>
      <c r="P145" s="63" t="str">
        <f t="shared" si="148"/>
        <v/>
      </c>
      <c r="Q145" s="2"/>
      <c r="R145" s="2"/>
      <c r="S145" s="42"/>
      <c r="T145" s="42">
        <f t="shared" ca="1" si="149"/>
        <v>0</v>
      </c>
      <c r="U145" s="42">
        <f t="shared" ca="1" si="150"/>
        <v>0</v>
      </c>
      <c r="V145" s="41" t="e">
        <f t="shared" ca="1" si="151"/>
        <v>#N/A</v>
      </c>
      <c r="W145" s="42" t="e">
        <f t="shared" si="152"/>
        <v>#N/A</v>
      </c>
      <c r="X145" s="42">
        <f t="shared" ca="1" si="153"/>
        <v>1</v>
      </c>
      <c r="Y145" s="35" t="e">
        <f t="shared" si="154"/>
        <v>#N/A</v>
      </c>
      <c r="Z145" s="1" t="str">
        <f t="shared" si="155"/>
        <v/>
      </c>
      <c r="AA145" s="1" t="e">
        <f t="shared" si="156"/>
        <v>#N/A</v>
      </c>
      <c r="AB145" s="1" t="str">
        <f>IF(S140="A","Admin!B31","Admin!C31")</f>
        <v>Admin!C31</v>
      </c>
      <c r="AC145" s="79">
        <f t="shared" si="159"/>
        <v>-6</v>
      </c>
      <c r="AD145" s="2" t="str">
        <f t="shared" si="157"/>
        <v>S139</v>
      </c>
      <c r="AE145" s="2" t="str">
        <f t="shared" si="158"/>
        <v>AA$138:AA$145</v>
      </c>
    </row>
    <row r="148" spans="2:31" s="2" customFormat="1" x14ac:dyDescent="0.2">
      <c r="B148" s="32" t="str">
        <f ca="1">S150 &amp; " " &amp; S152 &amp; " string  (" &amp; S$3 &amp;")"</f>
        <v>Discus A string  (Women)</v>
      </c>
      <c r="H148" s="47"/>
      <c r="I148" s="29"/>
    </row>
    <row r="149" spans="2:31" x14ac:dyDescent="0.2">
      <c r="B149" s="75" t="s">
        <v>26</v>
      </c>
      <c r="C149" s="76" t="s">
        <v>23</v>
      </c>
      <c r="D149" s="76" t="s">
        <v>70</v>
      </c>
      <c r="E149" s="77" t="s">
        <v>24</v>
      </c>
      <c r="F149" s="78" t="s">
        <v>27</v>
      </c>
      <c r="G149" s="48"/>
      <c r="H149" s="48"/>
      <c r="I149" s="70" t="str">
        <f t="shared" ref="I149:P149" si="160">I$3</f>
        <v>Bromsgrove &amp; Redditch AC</v>
      </c>
      <c r="J149" s="70" t="str">
        <f t="shared" si="160"/>
        <v>Burton AC</v>
      </c>
      <c r="K149" s="70" t="str">
        <f t="shared" si="160"/>
        <v>Kidderminster &amp; Stourport AC</v>
      </c>
      <c r="L149" s="70" t="str">
        <f t="shared" si="160"/>
        <v>Newport Harriers</v>
      </c>
      <c r="M149" s="70" t="str">
        <f t="shared" si="160"/>
        <v>Royal Sutton Coldfield</v>
      </c>
      <c r="N149" s="70" t="str">
        <f t="shared" si="160"/>
        <v>Solihull &amp; Small Heath AC</v>
      </c>
      <c r="O149" s="70" t="str">
        <f t="shared" si="160"/>
        <v>Stratford on Avon AC</v>
      </c>
      <c r="P149" s="383" t="str">
        <f t="shared" si="160"/>
        <v>Team8</v>
      </c>
      <c r="S149" s="40">
        <v>21</v>
      </c>
      <c r="T149" s="41"/>
      <c r="U149" s="42" t="s">
        <v>81</v>
      </c>
      <c r="V149" s="41"/>
      <c r="W149" s="42"/>
      <c r="X149" s="42" t="s">
        <v>82</v>
      </c>
      <c r="Y149" s="41" t="s">
        <v>83</v>
      </c>
      <c r="Z149" s="1" t="s">
        <v>84</v>
      </c>
    </row>
    <row r="150" spans="2:31" x14ac:dyDescent="0.2">
      <c r="B150" s="222">
        <v>1</v>
      </c>
      <c r="C150" s="223" t="str">
        <f t="shared" ref="C150:C157" ca="1" si="161">IF(ISNA(V150),"",V150)</f>
        <v>Christine Prince</v>
      </c>
      <c r="D150" s="223" t="str">
        <f t="shared" ref="D150:D157" si="162">IF(ISNA(Y150),"",Y150)</f>
        <v>Royal Sutton Coldfield</v>
      </c>
      <c r="E150" s="224">
        <v>5</v>
      </c>
      <c r="F150" s="225" t="s">
        <v>2101</v>
      </c>
      <c r="G150" s="49"/>
      <c r="H150" s="49"/>
      <c r="I150" s="55" t="str">
        <f t="shared" ref="I150:P157" si="163">IF($Z150=I$3,$T150,"")</f>
        <v/>
      </c>
      <c r="J150" s="56" t="str">
        <f t="shared" si="163"/>
        <v/>
      </c>
      <c r="K150" s="56" t="str">
        <f t="shared" si="163"/>
        <v/>
      </c>
      <c r="L150" s="56" t="str">
        <f t="shared" si="163"/>
        <v/>
      </c>
      <c r="M150" s="56">
        <f t="shared" ca="1" si="163"/>
        <v>10</v>
      </c>
      <c r="N150" s="56" t="str">
        <f t="shared" si="163"/>
        <v/>
      </c>
      <c r="O150" s="57" t="str">
        <f t="shared" si="163"/>
        <v/>
      </c>
      <c r="P150" s="144" t="str">
        <f t="shared" si="163"/>
        <v/>
      </c>
      <c r="Q150" s="2"/>
      <c r="R150" s="2"/>
      <c r="S150" s="42" t="str">
        <f ca="1">VLOOKUP(S149,INDIRECT($S$5),2,FALSE)</f>
        <v>Discus</v>
      </c>
      <c r="T150" s="42">
        <f t="shared" ref="T150:T157" ca="1" si="164">IF(X150&gt;1,"Error",U150)</f>
        <v>10</v>
      </c>
      <c r="U150" s="42">
        <f t="shared" ref="U150:U157" ca="1" si="165">IF(AND(E150&lt;&gt;"",LEFT(F150,1)="d"),0,INDIRECT(AB150))</f>
        <v>10</v>
      </c>
      <c r="V150" s="41" t="str">
        <f t="shared" ref="V150:V157" ca="1" si="166">HLOOKUP(E150,INDIRECT($S$4),INDIRECT(AD150),FALSE)</f>
        <v>Christine Prince</v>
      </c>
      <c r="W150" s="42" t="str">
        <f t="shared" ref="W150:W157" si="167">CONCATENATE("=",AA150)</f>
        <v>=5</v>
      </c>
      <c r="X150" s="42">
        <f t="shared" ref="X150:X157" ca="1" si="168">COUNTIF(INDIRECT(AE150),W150)</f>
        <v>1</v>
      </c>
      <c r="Y150" s="35" t="str">
        <f t="shared" ref="Y150:Y157" si="169">VLOOKUP(E150,TeamID,2,FALSE)</f>
        <v>Royal Sutton Coldfield</v>
      </c>
      <c r="Z150" s="1" t="str">
        <f t="shared" ref="Z150:Z157" si="170">IF(ISNA(Y150),"",Y150)</f>
        <v>Royal Sutton Coldfield</v>
      </c>
      <c r="AA150" s="1">
        <f t="shared" ref="AA150:AA157" si="171">HLOOKUP(E150,$I$24:$X$25, 2, FALSE)</f>
        <v>5</v>
      </c>
      <c r="AB150" s="1" t="str">
        <f>IF(S152="A","Admin!B24","Admin!C24")</f>
        <v>Admin!B24</v>
      </c>
      <c r="AC150" s="79">
        <v>1</v>
      </c>
      <c r="AD150" s="2" t="str">
        <f t="shared" ref="AD150:AD157" si="172">"S" &amp; ROW(AB150)+AC150</f>
        <v>S151</v>
      </c>
      <c r="AE150" s="2" t="str">
        <f t="shared" ref="AE150:AE157" si="173">"AA$"&amp;ROW(AD150)+AC150-1&amp;":AA$"&amp;ROW(AD150)+AC150+6</f>
        <v>AA$150:AA$157</v>
      </c>
    </row>
    <row r="151" spans="2:31" x14ac:dyDescent="0.2">
      <c r="B151" s="34">
        <v>2</v>
      </c>
      <c r="C151" s="67" t="str">
        <f t="shared" ca="1" si="161"/>
        <v>Kate Whiston</v>
      </c>
      <c r="D151" s="67" t="str">
        <f t="shared" si="162"/>
        <v>Solihull &amp; Small Heath AC</v>
      </c>
      <c r="E151" s="36">
        <v>6</v>
      </c>
      <c r="F151" s="53" t="s">
        <v>2102</v>
      </c>
      <c r="G151" s="49"/>
      <c r="H151" s="49"/>
      <c r="I151" s="58" t="str">
        <f t="shared" si="163"/>
        <v/>
      </c>
      <c r="J151" s="59" t="str">
        <f t="shared" si="163"/>
        <v/>
      </c>
      <c r="K151" s="59" t="str">
        <f t="shared" si="163"/>
        <v/>
      </c>
      <c r="L151" s="59" t="str">
        <f t="shared" si="163"/>
        <v/>
      </c>
      <c r="M151" s="59" t="str">
        <f t="shared" si="163"/>
        <v/>
      </c>
      <c r="N151" s="59">
        <f t="shared" ca="1" si="163"/>
        <v>8</v>
      </c>
      <c r="O151" s="60" t="str">
        <f t="shared" si="163"/>
        <v/>
      </c>
      <c r="P151" s="149" t="str">
        <f t="shared" si="163"/>
        <v/>
      </c>
      <c r="Q151" s="2"/>
      <c r="R151" s="2"/>
      <c r="S151" s="42">
        <f>S149-$S$7</f>
        <v>20</v>
      </c>
      <c r="T151" s="42">
        <f t="shared" ca="1" si="164"/>
        <v>8</v>
      </c>
      <c r="U151" s="42">
        <f t="shared" ca="1" si="165"/>
        <v>8</v>
      </c>
      <c r="V151" s="41" t="str">
        <f t="shared" ca="1" si="166"/>
        <v>Kate Whiston</v>
      </c>
      <c r="W151" s="42" t="str">
        <f t="shared" si="167"/>
        <v>=6</v>
      </c>
      <c r="X151" s="42">
        <f t="shared" ca="1" si="168"/>
        <v>1</v>
      </c>
      <c r="Y151" s="35" t="str">
        <f t="shared" si="169"/>
        <v>Solihull &amp; Small Heath AC</v>
      </c>
      <c r="Z151" s="1" t="str">
        <f t="shared" si="170"/>
        <v>Solihull &amp; Small Heath AC</v>
      </c>
      <c r="AA151" s="1">
        <f t="shared" si="171"/>
        <v>6</v>
      </c>
      <c r="AB151" s="1" t="str">
        <f>IF(S152="A","Admin!B25","Admin!C25")</f>
        <v>Admin!B25</v>
      </c>
      <c r="AC151" s="79">
        <f t="shared" ref="AC151:AC157" si="174">AC150-1</f>
        <v>0</v>
      </c>
      <c r="AD151" s="2" t="str">
        <f t="shared" si="172"/>
        <v>S151</v>
      </c>
      <c r="AE151" s="2" t="str">
        <f t="shared" si="173"/>
        <v>AA$150:AA$157</v>
      </c>
    </row>
    <row r="152" spans="2:31" x14ac:dyDescent="0.2">
      <c r="B152" s="34">
        <v>3</v>
      </c>
      <c r="C152" s="67" t="str">
        <f t="shared" ca="1" si="161"/>
        <v>Zara Acton</v>
      </c>
      <c r="D152" s="67" t="str">
        <f t="shared" si="162"/>
        <v>Burton AC</v>
      </c>
      <c r="E152" s="36">
        <v>2</v>
      </c>
      <c r="F152" s="53" t="s">
        <v>2103</v>
      </c>
      <c r="G152" s="49"/>
      <c r="H152" s="49"/>
      <c r="I152" s="58" t="str">
        <f t="shared" si="163"/>
        <v/>
      </c>
      <c r="J152" s="59">
        <f t="shared" ca="1" si="163"/>
        <v>7</v>
      </c>
      <c r="K152" s="59" t="str">
        <f t="shared" si="163"/>
        <v/>
      </c>
      <c r="L152" s="59" t="str">
        <f t="shared" si="163"/>
        <v/>
      </c>
      <c r="M152" s="59" t="str">
        <f t="shared" si="163"/>
        <v/>
      </c>
      <c r="N152" s="59" t="str">
        <f t="shared" si="163"/>
        <v/>
      </c>
      <c r="O152" s="60" t="str">
        <f t="shared" si="163"/>
        <v/>
      </c>
      <c r="P152" s="149" t="str">
        <f t="shared" si="163"/>
        <v/>
      </c>
      <c r="Q152" s="2"/>
      <c r="R152" s="2"/>
      <c r="S152" s="81" t="s">
        <v>44</v>
      </c>
      <c r="T152" s="42">
        <f t="shared" ca="1" si="164"/>
        <v>7</v>
      </c>
      <c r="U152" s="42">
        <f t="shared" ca="1" si="165"/>
        <v>7</v>
      </c>
      <c r="V152" s="41" t="str">
        <f t="shared" ca="1" si="166"/>
        <v>Zara Acton</v>
      </c>
      <c r="W152" s="42" t="str">
        <f t="shared" si="167"/>
        <v>=2</v>
      </c>
      <c r="X152" s="42">
        <f t="shared" ca="1" si="168"/>
        <v>1</v>
      </c>
      <c r="Y152" s="35" t="str">
        <f t="shared" si="169"/>
        <v>Burton AC</v>
      </c>
      <c r="Z152" s="1" t="str">
        <f t="shared" si="170"/>
        <v>Burton AC</v>
      </c>
      <c r="AA152" s="1">
        <f t="shared" si="171"/>
        <v>2</v>
      </c>
      <c r="AB152" s="1" t="str">
        <f>IF(S152="A","Admin!B26","Admin!C26")</f>
        <v>Admin!B26</v>
      </c>
      <c r="AC152" s="79">
        <f t="shared" si="174"/>
        <v>-1</v>
      </c>
      <c r="AD152" s="2" t="str">
        <f t="shared" si="172"/>
        <v>S151</v>
      </c>
      <c r="AE152" s="2" t="str">
        <f t="shared" si="173"/>
        <v>AA$150:AA$157</v>
      </c>
    </row>
    <row r="153" spans="2:31" x14ac:dyDescent="0.2">
      <c r="B153" s="34">
        <v>4</v>
      </c>
      <c r="C153" s="67" t="str">
        <f t="shared" ca="1" si="161"/>
        <v>Millie Gough</v>
      </c>
      <c r="D153" s="67" t="str">
        <f t="shared" si="162"/>
        <v>Kidderminster &amp; Stourport AC</v>
      </c>
      <c r="E153" s="36">
        <v>3</v>
      </c>
      <c r="F153" s="53" t="s">
        <v>2104</v>
      </c>
      <c r="G153" s="49"/>
      <c r="H153" s="49"/>
      <c r="I153" s="58" t="str">
        <f t="shared" si="163"/>
        <v/>
      </c>
      <c r="J153" s="59" t="str">
        <f t="shared" si="163"/>
        <v/>
      </c>
      <c r="K153" s="59">
        <f t="shared" ca="1" si="163"/>
        <v>6</v>
      </c>
      <c r="L153" s="59" t="str">
        <f t="shared" si="163"/>
        <v/>
      </c>
      <c r="M153" s="59" t="str">
        <f t="shared" si="163"/>
        <v/>
      </c>
      <c r="N153" s="59" t="str">
        <f t="shared" si="163"/>
        <v/>
      </c>
      <c r="O153" s="60" t="str">
        <f t="shared" si="163"/>
        <v/>
      </c>
      <c r="P153" s="149" t="str">
        <f t="shared" si="163"/>
        <v/>
      </c>
      <c r="Q153" s="2"/>
      <c r="R153" s="2"/>
      <c r="S153" s="80" t="s">
        <v>85</v>
      </c>
      <c r="T153" s="42">
        <f t="shared" ca="1" si="164"/>
        <v>6</v>
      </c>
      <c r="U153" s="42">
        <f t="shared" ca="1" si="165"/>
        <v>6</v>
      </c>
      <c r="V153" s="41" t="str">
        <f t="shared" ca="1" si="166"/>
        <v>Millie Gough</v>
      </c>
      <c r="W153" s="42" t="str">
        <f t="shared" si="167"/>
        <v>=3</v>
      </c>
      <c r="X153" s="42">
        <f t="shared" ca="1" si="168"/>
        <v>1</v>
      </c>
      <c r="Y153" s="35" t="str">
        <f t="shared" si="169"/>
        <v>Kidderminster &amp; Stourport AC</v>
      </c>
      <c r="Z153" s="1" t="str">
        <f t="shared" si="170"/>
        <v>Kidderminster &amp; Stourport AC</v>
      </c>
      <c r="AA153" s="1">
        <f t="shared" si="171"/>
        <v>3</v>
      </c>
      <c r="AB153" s="1" t="str">
        <f>IF(S152="A","Admin!B27","Admin!C27")</f>
        <v>Admin!B27</v>
      </c>
      <c r="AC153" s="79">
        <f t="shared" si="174"/>
        <v>-2</v>
      </c>
      <c r="AD153" s="2" t="str">
        <f t="shared" si="172"/>
        <v>S151</v>
      </c>
      <c r="AE153" s="2" t="str">
        <f t="shared" si="173"/>
        <v>AA$150:AA$157</v>
      </c>
    </row>
    <row r="154" spans="2:31" x14ac:dyDescent="0.2">
      <c r="B154" s="34">
        <v>5</v>
      </c>
      <c r="C154" s="67" t="str">
        <f t="shared" ca="1" si="161"/>
        <v>Paula Williams</v>
      </c>
      <c r="D154" s="67" t="str">
        <f t="shared" si="162"/>
        <v>Stratford on Avon AC</v>
      </c>
      <c r="E154" s="36">
        <v>7</v>
      </c>
      <c r="F154" s="53" t="s">
        <v>2105</v>
      </c>
      <c r="G154" s="49"/>
      <c r="H154" s="49"/>
      <c r="I154" s="58" t="str">
        <f t="shared" si="163"/>
        <v/>
      </c>
      <c r="J154" s="59" t="str">
        <f t="shared" si="163"/>
        <v/>
      </c>
      <c r="K154" s="59" t="str">
        <f t="shared" si="163"/>
        <v/>
      </c>
      <c r="L154" s="59" t="str">
        <f t="shared" si="163"/>
        <v/>
      </c>
      <c r="M154" s="59" t="str">
        <f t="shared" si="163"/>
        <v/>
      </c>
      <c r="N154" s="59" t="str">
        <f t="shared" si="163"/>
        <v/>
      </c>
      <c r="O154" s="60">
        <f t="shared" ca="1" si="163"/>
        <v>5</v>
      </c>
      <c r="P154" s="149" t="str">
        <f t="shared" si="163"/>
        <v/>
      </c>
      <c r="Q154" s="2"/>
      <c r="R154" s="2"/>
      <c r="S154" s="42"/>
      <c r="T154" s="42">
        <f t="shared" ca="1" si="164"/>
        <v>5</v>
      </c>
      <c r="U154" s="42">
        <f t="shared" ca="1" si="165"/>
        <v>5</v>
      </c>
      <c r="V154" s="41" t="str">
        <f t="shared" ca="1" si="166"/>
        <v>Paula Williams</v>
      </c>
      <c r="W154" s="42" t="str">
        <f t="shared" si="167"/>
        <v>=7</v>
      </c>
      <c r="X154" s="42">
        <f t="shared" ca="1" si="168"/>
        <v>1</v>
      </c>
      <c r="Y154" s="35" t="str">
        <f t="shared" si="169"/>
        <v>Stratford on Avon AC</v>
      </c>
      <c r="Z154" s="1" t="str">
        <f t="shared" si="170"/>
        <v>Stratford on Avon AC</v>
      </c>
      <c r="AA154" s="1">
        <f t="shared" si="171"/>
        <v>7</v>
      </c>
      <c r="AB154" s="1" t="str">
        <f>IF(S152="A","Admin!B28","Admin!C28")</f>
        <v>Admin!B28</v>
      </c>
      <c r="AC154" s="79">
        <f t="shared" si="174"/>
        <v>-3</v>
      </c>
      <c r="AD154" s="2" t="str">
        <f t="shared" si="172"/>
        <v>S151</v>
      </c>
      <c r="AE154" s="2" t="str">
        <f t="shared" si="173"/>
        <v>AA$150:AA$157</v>
      </c>
    </row>
    <row r="155" spans="2:31" x14ac:dyDescent="0.2">
      <c r="B155" s="34">
        <v>6</v>
      </c>
      <c r="C155" s="67" t="str">
        <f t="shared" ca="1" si="161"/>
        <v>Julie Wakelam</v>
      </c>
      <c r="D155" s="67" t="str">
        <f t="shared" si="162"/>
        <v>Bromsgrove &amp; Redditch AC</v>
      </c>
      <c r="E155" s="36">
        <v>1</v>
      </c>
      <c r="F155" s="53" t="s">
        <v>2106</v>
      </c>
      <c r="G155" s="49"/>
      <c r="H155" s="49"/>
      <c r="I155" s="58">
        <f t="shared" ca="1" si="163"/>
        <v>4</v>
      </c>
      <c r="J155" s="59" t="str">
        <f t="shared" si="163"/>
        <v/>
      </c>
      <c r="K155" s="59" t="str">
        <f t="shared" si="163"/>
        <v/>
      </c>
      <c r="L155" s="59" t="str">
        <f t="shared" si="163"/>
        <v/>
      </c>
      <c r="M155" s="59" t="str">
        <f t="shared" si="163"/>
        <v/>
      </c>
      <c r="N155" s="59" t="str">
        <f t="shared" si="163"/>
        <v/>
      </c>
      <c r="O155" s="60" t="str">
        <f t="shared" si="163"/>
        <v/>
      </c>
      <c r="P155" s="149" t="str">
        <f t="shared" si="163"/>
        <v/>
      </c>
      <c r="Q155" s="2"/>
      <c r="R155" s="2"/>
      <c r="S155" s="42"/>
      <c r="T155" s="42">
        <f t="shared" ca="1" si="164"/>
        <v>4</v>
      </c>
      <c r="U155" s="42">
        <f t="shared" ca="1" si="165"/>
        <v>4</v>
      </c>
      <c r="V155" s="41" t="str">
        <f t="shared" ca="1" si="166"/>
        <v>Julie Wakelam</v>
      </c>
      <c r="W155" s="42" t="str">
        <f t="shared" si="167"/>
        <v>=1</v>
      </c>
      <c r="X155" s="42">
        <f t="shared" ca="1" si="168"/>
        <v>1</v>
      </c>
      <c r="Y155" s="35" t="str">
        <f t="shared" si="169"/>
        <v>Bromsgrove &amp; Redditch AC</v>
      </c>
      <c r="Z155" s="1" t="str">
        <f t="shared" si="170"/>
        <v>Bromsgrove &amp; Redditch AC</v>
      </c>
      <c r="AA155" s="1">
        <f t="shared" si="171"/>
        <v>1</v>
      </c>
      <c r="AB155" s="1" t="str">
        <f>IF(S152="A","Admin!B29","Admin!C29")</f>
        <v>Admin!B29</v>
      </c>
      <c r="AC155" s="79">
        <f t="shared" si="174"/>
        <v>-4</v>
      </c>
      <c r="AD155" s="2" t="str">
        <f t="shared" si="172"/>
        <v>S151</v>
      </c>
      <c r="AE155" s="2" t="str">
        <f t="shared" si="173"/>
        <v>AA$150:AA$157</v>
      </c>
    </row>
    <row r="156" spans="2:31" x14ac:dyDescent="0.2">
      <c r="B156" s="37">
        <v>7</v>
      </c>
      <c r="C156" s="68" t="str">
        <f t="shared" ca="1" si="161"/>
        <v>Chloe Powell</v>
      </c>
      <c r="D156" s="68" t="str">
        <f t="shared" si="162"/>
        <v>Newport Harriers</v>
      </c>
      <c r="E156" s="38">
        <v>44</v>
      </c>
      <c r="F156" s="54" t="s">
        <v>2107</v>
      </c>
      <c r="G156" s="49"/>
      <c r="H156" s="49"/>
      <c r="I156" s="61" t="str">
        <f t="shared" si="163"/>
        <v/>
      </c>
      <c r="J156" s="62" t="str">
        <f t="shared" si="163"/>
        <v/>
      </c>
      <c r="K156" s="62" t="str">
        <f t="shared" si="163"/>
        <v/>
      </c>
      <c r="L156" s="62">
        <f t="shared" ca="1" si="163"/>
        <v>3</v>
      </c>
      <c r="M156" s="62" t="str">
        <f t="shared" si="163"/>
        <v/>
      </c>
      <c r="N156" s="62" t="str">
        <f t="shared" si="163"/>
        <v/>
      </c>
      <c r="O156" s="63" t="str">
        <f t="shared" si="163"/>
        <v/>
      </c>
      <c r="P156" s="149" t="str">
        <f t="shared" si="163"/>
        <v/>
      </c>
      <c r="Q156" s="2"/>
      <c r="R156" s="2"/>
      <c r="S156" s="42"/>
      <c r="T156" s="42">
        <f t="shared" ca="1" si="164"/>
        <v>3</v>
      </c>
      <c r="U156" s="42">
        <f t="shared" ca="1" si="165"/>
        <v>3</v>
      </c>
      <c r="V156" s="41" t="str">
        <f t="shared" ca="1" si="166"/>
        <v>Chloe Powell</v>
      </c>
      <c r="W156" s="42" t="str">
        <f t="shared" si="167"/>
        <v>=4</v>
      </c>
      <c r="X156" s="42">
        <f t="shared" ca="1" si="168"/>
        <v>1</v>
      </c>
      <c r="Y156" s="35" t="str">
        <f t="shared" si="169"/>
        <v>Newport Harriers</v>
      </c>
      <c r="Z156" s="1" t="str">
        <f t="shared" si="170"/>
        <v>Newport Harriers</v>
      </c>
      <c r="AA156" s="1">
        <f t="shared" si="171"/>
        <v>4</v>
      </c>
      <c r="AB156" s="1" t="str">
        <f>IF(S152="A","Admin!B30","Admin!C30")</f>
        <v>Admin!B30</v>
      </c>
      <c r="AC156" s="79">
        <f t="shared" si="174"/>
        <v>-5</v>
      </c>
      <c r="AD156" s="2" t="str">
        <f t="shared" si="172"/>
        <v>S151</v>
      </c>
      <c r="AE156" s="2" t="str">
        <f t="shared" si="173"/>
        <v>AA$150:AA$157</v>
      </c>
    </row>
    <row r="157" spans="2:31" hidden="1" x14ac:dyDescent="0.2">
      <c r="B157" s="378">
        <v>8</v>
      </c>
      <c r="C157" s="379" t="str">
        <f t="shared" ca="1" si="161"/>
        <v/>
      </c>
      <c r="D157" s="379" t="str">
        <f t="shared" si="162"/>
        <v/>
      </c>
      <c r="E157" s="380"/>
      <c r="F157" s="381" t="s">
        <v>98</v>
      </c>
      <c r="G157" s="49"/>
      <c r="H157" s="49"/>
      <c r="I157" s="374" t="str">
        <f t="shared" si="163"/>
        <v/>
      </c>
      <c r="J157" s="382" t="str">
        <f t="shared" si="163"/>
        <v/>
      </c>
      <c r="K157" s="382" t="str">
        <f t="shared" si="163"/>
        <v/>
      </c>
      <c r="L157" s="382" t="str">
        <f t="shared" si="163"/>
        <v/>
      </c>
      <c r="M157" s="382" t="str">
        <f t="shared" si="163"/>
        <v/>
      </c>
      <c r="N157" s="382" t="str">
        <f t="shared" si="163"/>
        <v/>
      </c>
      <c r="O157" s="382" t="str">
        <f t="shared" si="163"/>
        <v/>
      </c>
      <c r="P157" s="63" t="str">
        <f t="shared" si="163"/>
        <v/>
      </c>
      <c r="Q157" s="2"/>
      <c r="R157" s="2"/>
      <c r="S157" s="42"/>
      <c r="T157" s="42">
        <f t="shared" ca="1" si="164"/>
        <v>0</v>
      </c>
      <c r="U157" s="42">
        <f t="shared" ca="1" si="165"/>
        <v>0</v>
      </c>
      <c r="V157" s="41" t="e">
        <f t="shared" ca="1" si="166"/>
        <v>#N/A</v>
      </c>
      <c r="W157" s="42" t="e">
        <f t="shared" si="167"/>
        <v>#N/A</v>
      </c>
      <c r="X157" s="42">
        <f t="shared" ca="1" si="168"/>
        <v>1</v>
      </c>
      <c r="Y157" s="35" t="e">
        <f t="shared" si="169"/>
        <v>#N/A</v>
      </c>
      <c r="Z157" s="1" t="str">
        <f t="shared" si="170"/>
        <v/>
      </c>
      <c r="AA157" s="1" t="e">
        <f t="shared" si="171"/>
        <v>#N/A</v>
      </c>
      <c r="AB157" s="1" t="str">
        <f>IF(S152="A","Admin!B31","Admin!C31")</f>
        <v>Admin!B31</v>
      </c>
      <c r="AC157" s="79">
        <f t="shared" si="174"/>
        <v>-6</v>
      </c>
      <c r="AD157" s="2" t="str">
        <f t="shared" si="172"/>
        <v>S151</v>
      </c>
      <c r="AE157" s="2" t="str">
        <f t="shared" si="173"/>
        <v>AA$150:AA$157</v>
      </c>
    </row>
    <row r="158" spans="2:31" ht="12" customHeight="1" x14ac:dyDescent="0.2">
      <c r="B158" s="50"/>
      <c r="C158" s="48"/>
      <c r="D158" s="48"/>
      <c r="E158" s="50"/>
      <c r="F158" s="49" t="s">
        <v>98</v>
      </c>
      <c r="G158" s="49"/>
      <c r="H158" s="49"/>
      <c r="I158" s="51"/>
      <c r="J158" s="51"/>
      <c r="K158" s="51"/>
      <c r="L158" s="51"/>
      <c r="M158" s="51"/>
      <c r="N158" s="51"/>
      <c r="O158" s="51"/>
      <c r="P158" s="51"/>
      <c r="Q158" s="2"/>
      <c r="R158" s="2"/>
      <c r="S158" s="42"/>
      <c r="T158" s="42"/>
      <c r="U158" s="41"/>
      <c r="V158" s="41"/>
      <c r="W158" s="42"/>
      <c r="X158" s="42"/>
      <c r="Y158" s="41"/>
    </row>
    <row r="159" spans="2:31" ht="12" customHeight="1" x14ac:dyDescent="0.2">
      <c r="B159" s="50"/>
      <c r="C159" s="48"/>
      <c r="D159" s="48"/>
      <c r="E159" s="50"/>
      <c r="F159" s="49"/>
      <c r="G159" s="49"/>
      <c r="H159" s="49"/>
      <c r="I159" s="51"/>
      <c r="J159" s="51"/>
      <c r="K159" s="51"/>
      <c r="L159" s="51"/>
      <c r="M159" s="51"/>
      <c r="N159" s="51"/>
      <c r="O159" s="51"/>
      <c r="P159" s="51"/>
      <c r="Q159" s="2"/>
      <c r="R159" s="2"/>
      <c r="S159" s="42"/>
      <c r="T159" s="42"/>
      <c r="U159" s="41"/>
      <c r="V159" s="41"/>
      <c r="W159" s="42"/>
      <c r="X159" s="42"/>
      <c r="Y159" s="41"/>
    </row>
    <row r="160" spans="2:31" s="2" customFormat="1" x14ac:dyDescent="0.2">
      <c r="B160" s="32" t="str">
        <f ca="1">S162 &amp; " " &amp; S164 &amp; " string  (" &amp; S$3 &amp;")"</f>
        <v>Discus B string  (Women)</v>
      </c>
      <c r="H160" s="47"/>
      <c r="I160" s="29"/>
    </row>
    <row r="161" spans="2:31" x14ac:dyDescent="0.2">
      <c r="B161" s="75" t="s">
        <v>26</v>
      </c>
      <c r="C161" s="76" t="s">
        <v>23</v>
      </c>
      <c r="D161" s="76" t="s">
        <v>70</v>
      </c>
      <c r="E161" s="77" t="s">
        <v>24</v>
      </c>
      <c r="F161" s="78" t="s">
        <v>27</v>
      </c>
      <c r="G161" s="48"/>
      <c r="H161" s="48"/>
      <c r="I161" s="70" t="str">
        <f t="shared" ref="I161:P161" si="175">I$3</f>
        <v>Bromsgrove &amp; Redditch AC</v>
      </c>
      <c r="J161" s="70" t="str">
        <f t="shared" si="175"/>
        <v>Burton AC</v>
      </c>
      <c r="K161" s="70" t="str">
        <f t="shared" si="175"/>
        <v>Kidderminster &amp; Stourport AC</v>
      </c>
      <c r="L161" s="70" t="str">
        <f t="shared" si="175"/>
        <v>Newport Harriers</v>
      </c>
      <c r="M161" s="70" t="str">
        <f t="shared" si="175"/>
        <v>Royal Sutton Coldfield</v>
      </c>
      <c r="N161" s="70" t="str">
        <f t="shared" si="175"/>
        <v>Solihull &amp; Small Heath AC</v>
      </c>
      <c r="O161" s="70" t="str">
        <f t="shared" si="175"/>
        <v>Stratford on Avon AC</v>
      </c>
      <c r="P161" s="383" t="str">
        <f t="shared" si="175"/>
        <v>Team8</v>
      </c>
      <c r="S161" s="40">
        <v>21</v>
      </c>
      <c r="T161" s="41"/>
      <c r="U161" s="42" t="s">
        <v>81</v>
      </c>
      <c r="V161" s="41"/>
      <c r="W161" s="42"/>
      <c r="X161" s="42" t="s">
        <v>82</v>
      </c>
      <c r="Y161" s="41" t="s">
        <v>83</v>
      </c>
      <c r="Z161" s="1" t="s">
        <v>84</v>
      </c>
    </row>
    <row r="162" spans="2:31" x14ac:dyDescent="0.2">
      <c r="B162" s="222">
        <v>1</v>
      </c>
      <c r="C162" s="223" t="str">
        <f t="shared" ref="C162:C169" ca="1" si="176">IF(ISNA(V162),"",V162)</f>
        <v>Lorna Foster</v>
      </c>
      <c r="D162" s="223" t="str">
        <f t="shared" ref="D162:D169" si="177">IF(ISNA(Y162),"",Y162)</f>
        <v>Royal Sutton Coldfield</v>
      </c>
      <c r="E162" s="224">
        <v>55</v>
      </c>
      <c r="F162" s="225" t="s">
        <v>2108</v>
      </c>
      <c r="G162" s="49"/>
      <c r="H162" s="49"/>
      <c r="I162" s="55" t="str">
        <f t="shared" ref="I162:P169" si="178">IF($Z162=I$3,$T162,"")</f>
        <v/>
      </c>
      <c r="J162" s="56" t="str">
        <f t="shared" si="178"/>
        <v/>
      </c>
      <c r="K162" s="56" t="str">
        <f t="shared" si="178"/>
        <v/>
      </c>
      <c r="L162" s="56" t="str">
        <f t="shared" si="178"/>
        <v/>
      </c>
      <c r="M162" s="56">
        <f t="shared" ca="1" si="178"/>
        <v>8</v>
      </c>
      <c r="N162" s="56" t="str">
        <f t="shared" si="178"/>
        <v/>
      </c>
      <c r="O162" s="57" t="str">
        <f t="shared" si="178"/>
        <v/>
      </c>
      <c r="P162" s="144" t="str">
        <f t="shared" si="178"/>
        <v/>
      </c>
      <c r="Q162" s="2"/>
      <c r="R162" s="2"/>
      <c r="S162" s="42" t="str">
        <f ca="1">VLOOKUP(S161,INDIRECT($S$5),2,FALSE)</f>
        <v>Discus</v>
      </c>
      <c r="T162" s="42">
        <f t="shared" ref="T162:T169" ca="1" si="179">IF(X162&gt;1,"Error",U162)</f>
        <v>8</v>
      </c>
      <c r="U162" s="42">
        <f t="shared" ref="U162:U169" ca="1" si="180">IF(AND(E162&lt;&gt;"",LEFT(F162,1)="d"),0,INDIRECT(AB162))</f>
        <v>8</v>
      </c>
      <c r="V162" s="41" t="str">
        <f t="shared" ref="V162:V169" ca="1" si="181">HLOOKUP(E162,INDIRECT($S$4),INDIRECT(AD162),FALSE)</f>
        <v>Lorna Foster</v>
      </c>
      <c r="W162" s="42" t="str">
        <f t="shared" ref="W162:W169" si="182">CONCATENATE("=",AA162)</f>
        <v>=5</v>
      </c>
      <c r="X162" s="42">
        <f t="shared" ref="X162:X169" ca="1" si="183">COUNTIF(INDIRECT(AE162),W162)</f>
        <v>1</v>
      </c>
      <c r="Y162" s="35" t="str">
        <f t="shared" ref="Y162:Y169" si="184">VLOOKUP(E162,TeamID,2,FALSE)</f>
        <v>Royal Sutton Coldfield</v>
      </c>
      <c r="Z162" s="1" t="str">
        <f t="shared" ref="Z162:Z169" si="185">IF(ISNA(Y162),"",Y162)</f>
        <v>Royal Sutton Coldfield</v>
      </c>
      <c r="AA162" s="1">
        <f t="shared" ref="AA162:AA169" si="186">HLOOKUP(E162,$I$24:$X$25, 2, FALSE)</f>
        <v>5</v>
      </c>
      <c r="AB162" s="1" t="str">
        <f>IF(S164="A","Admin!B24","Admin!C24")</f>
        <v>Admin!C24</v>
      </c>
      <c r="AC162" s="79">
        <v>1</v>
      </c>
      <c r="AD162" s="2" t="str">
        <f t="shared" ref="AD162:AD169" si="187">"S" &amp; ROW(AB162)+AC162</f>
        <v>S163</v>
      </c>
      <c r="AE162" s="2" t="str">
        <f t="shared" ref="AE162:AE169" si="188">"AA$"&amp;ROW(AD162)+AC162-1&amp;":AA$"&amp;ROW(AD162)+AC162+6</f>
        <v>AA$162:AA$169</v>
      </c>
    </row>
    <row r="163" spans="2:31" x14ac:dyDescent="0.2">
      <c r="B163" s="34">
        <v>2</v>
      </c>
      <c r="C163" s="67" t="str">
        <f t="shared" ca="1" si="176"/>
        <v>Evie Beard</v>
      </c>
      <c r="D163" s="67" t="str">
        <f t="shared" si="177"/>
        <v>Solihull &amp; Small Heath AC</v>
      </c>
      <c r="E163" s="36">
        <v>66</v>
      </c>
      <c r="F163" s="53" t="s">
        <v>2109</v>
      </c>
      <c r="G163" s="49"/>
      <c r="H163" s="49"/>
      <c r="I163" s="58" t="str">
        <f t="shared" si="178"/>
        <v/>
      </c>
      <c r="J163" s="59" t="str">
        <f t="shared" si="178"/>
        <v/>
      </c>
      <c r="K163" s="59" t="str">
        <f t="shared" si="178"/>
        <v/>
      </c>
      <c r="L163" s="59" t="str">
        <f t="shared" si="178"/>
        <v/>
      </c>
      <c r="M163" s="59" t="str">
        <f t="shared" si="178"/>
        <v/>
      </c>
      <c r="N163" s="59">
        <f t="shared" ca="1" si="178"/>
        <v>6</v>
      </c>
      <c r="O163" s="60" t="str">
        <f t="shared" si="178"/>
        <v/>
      </c>
      <c r="P163" s="149" t="str">
        <f t="shared" si="178"/>
        <v/>
      </c>
      <c r="Q163" s="2"/>
      <c r="R163" s="2"/>
      <c r="S163" s="42">
        <f>S161-$S$7</f>
        <v>20</v>
      </c>
      <c r="T163" s="42">
        <f t="shared" ca="1" si="179"/>
        <v>6</v>
      </c>
      <c r="U163" s="42">
        <f t="shared" ca="1" si="180"/>
        <v>6</v>
      </c>
      <c r="V163" s="41" t="str">
        <f t="shared" ca="1" si="181"/>
        <v>Evie Beard</v>
      </c>
      <c r="W163" s="42" t="str">
        <f t="shared" si="182"/>
        <v>=6</v>
      </c>
      <c r="X163" s="42">
        <f t="shared" ca="1" si="183"/>
        <v>1</v>
      </c>
      <c r="Y163" s="35" t="str">
        <f t="shared" si="184"/>
        <v>Solihull &amp; Small Heath AC</v>
      </c>
      <c r="Z163" s="1" t="str">
        <f t="shared" si="185"/>
        <v>Solihull &amp; Small Heath AC</v>
      </c>
      <c r="AA163" s="1">
        <f t="shared" si="186"/>
        <v>6</v>
      </c>
      <c r="AB163" s="1" t="str">
        <f>IF(S164="A","Admin!B25","Admin!C25")</f>
        <v>Admin!C25</v>
      </c>
      <c r="AC163" s="79">
        <f t="shared" ref="AC163:AC169" si="189">AC162-1</f>
        <v>0</v>
      </c>
      <c r="AD163" s="2" t="str">
        <f t="shared" si="187"/>
        <v>S163</v>
      </c>
      <c r="AE163" s="2" t="str">
        <f t="shared" si="188"/>
        <v>AA$162:AA$169</v>
      </c>
    </row>
    <row r="164" spans="2:31" x14ac:dyDescent="0.2">
      <c r="B164" s="34">
        <v>3</v>
      </c>
      <c r="C164" s="67" t="str">
        <f t="shared" ca="1" si="176"/>
        <v>Rhiannon Woolerton</v>
      </c>
      <c r="D164" s="67" t="str">
        <f t="shared" si="177"/>
        <v>Burton AC</v>
      </c>
      <c r="E164" s="36">
        <v>22</v>
      </c>
      <c r="F164" s="53" t="s">
        <v>2110</v>
      </c>
      <c r="G164" s="49"/>
      <c r="H164" s="49"/>
      <c r="I164" s="58" t="str">
        <f t="shared" si="178"/>
        <v/>
      </c>
      <c r="J164" s="59">
        <f t="shared" ca="1" si="178"/>
        <v>5</v>
      </c>
      <c r="K164" s="59" t="str">
        <f t="shared" si="178"/>
        <v/>
      </c>
      <c r="L164" s="59" t="str">
        <f t="shared" si="178"/>
        <v/>
      </c>
      <c r="M164" s="59" t="str">
        <f t="shared" si="178"/>
        <v/>
      </c>
      <c r="N164" s="59" t="str">
        <f t="shared" si="178"/>
        <v/>
      </c>
      <c r="O164" s="60" t="str">
        <f t="shared" si="178"/>
        <v/>
      </c>
      <c r="P164" s="149" t="str">
        <f t="shared" si="178"/>
        <v/>
      </c>
      <c r="Q164" s="2"/>
      <c r="R164" s="2"/>
      <c r="S164" s="81" t="s">
        <v>45</v>
      </c>
      <c r="T164" s="42">
        <f t="shared" ca="1" si="179"/>
        <v>5</v>
      </c>
      <c r="U164" s="42">
        <f t="shared" ca="1" si="180"/>
        <v>5</v>
      </c>
      <c r="V164" s="41" t="str">
        <f t="shared" ca="1" si="181"/>
        <v>Rhiannon Woolerton</v>
      </c>
      <c r="W164" s="42" t="str">
        <f t="shared" si="182"/>
        <v>=2</v>
      </c>
      <c r="X164" s="42">
        <f t="shared" ca="1" si="183"/>
        <v>1</v>
      </c>
      <c r="Y164" s="35" t="str">
        <f t="shared" si="184"/>
        <v>Burton AC</v>
      </c>
      <c r="Z164" s="1" t="str">
        <f t="shared" si="185"/>
        <v>Burton AC</v>
      </c>
      <c r="AA164" s="1">
        <f t="shared" si="186"/>
        <v>2</v>
      </c>
      <c r="AB164" s="1" t="str">
        <f>IF(S164="A","Admin!B26","Admin!C26")</f>
        <v>Admin!C26</v>
      </c>
      <c r="AC164" s="79">
        <f t="shared" si="189"/>
        <v>-1</v>
      </c>
      <c r="AD164" s="2" t="str">
        <f t="shared" si="187"/>
        <v>S163</v>
      </c>
      <c r="AE164" s="2" t="str">
        <f t="shared" si="188"/>
        <v>AA$162:AA$169</v>
      </c>
    </row>
    <row r="165" spans="2:31" x14ac:dyDescent="0.2">
      <c r="B165" s="34">
        <v>4</v>
      </c>
      <c r="C165" s="67" t="str">
        <f t="shared" ca="1" si="176"/>
        <v>Monaswee Milward-Brookes</v>
      </c>
      <c r="D165" s="67" t="str">
        <f t="shared" si="177"/>
        <v>Stratford on Avon AC</v>
      </c>
      <c r="E165" s="36">
        <v>77</v>
      </c>
      <c r="F165" s="53" t="s">
        <v>2111</v>
      </c>
      <c r="G165" s="49"/>
      <c r="H165" s="49"/>
      <c r="I165" s="58" t="str">
        <f t="shared" si="178"/>
        <v/>
      </c>
      <c r="J165" s="59" t="str">
        <f t="shared" si="178"/>
        <v/>
      </c>
      <c r="K165" s="59" t="str">
        <f t="shared" si="178"/>
        <v/>
      </c>
      <c r="L165" s="59" t="str">
        <f t="shared" si="178"/>
        <v/>
      </c>
      <c r="M165" s="59" t="str">
        <f t="shared" si="178"/>
        <v/>
      </c>
      <c r="N165" s="59" t="str">
        <f t="shared" si="178"/>
        <v/>
      </c>
      <c r="O165" s="60">
        <f t="shared" ca="1" si="178"/>
        <v>4</v>
      </c>
      <c r="P165" s="149" t="str">
        <f t="shared" si="178"/>
        <v/>
      </c>
      <c r="Q165" s="2"/>
      <c r="R165" s="2"/>
      <c r="S165" s="80" t="s">
        <v>85</v>
      </c>
      <c r="T165" s="42">
        <f t="shared" ca="1" si="179"/>
        <v>4</v>
      </c>
      <c r="U165" s="42">
        <f t="shared" ca="1" si="180"/>
        <v>4</v>
      </c>
      <c r="V165" s="41" t="str">
        <f t="shared" ca="1" si="181"/>
        <v>Monaswee Milward-Brookes</v>
      </c>
      <c r="W165" s="42" t="str">
        <f t="shared" si="182"/>
        <v>=7</v>
      </c>
      <c r="X165" s="42">
        <f t="shared" ca="1" si="183"/>
        <v>1</v>
      </c>
      <c r="Y165" s="35" t="str">
        <f t="shared" si="184"/>
        <v>Stratford on Avon AC</v>
      </c>
      <c r="Z165" s="1" t="str">
        <f t="shared" si="185"/>
        <v>Stratford on Avon AC</v>
      </c>
      <c r="AA165" s="1">
        <f t="shared" si="186"/>
        <v>7</v>
      </c>
      <c r="AB165" s="1" t="str">
        <f>IF(S164="A","Admin!B27","Admin!C27")</f>
        <v>Admin!C27</v>
      </c>
      <c r="AC165" s="79">
        <f t="shared" si="189"/>
        <v>-2</v>
      </c>
      <c r="AD165" s="2" t="str">
        <f t="shared" si="187"/>
        <v>S163</v>
      </c>
      <c r="AE165" s="2" t="str">
        <f t="shared" si="188"/>
        <v>AA$162:AA$169</v>
      </c>
    </row>
    <row r="166" spans="2:31" x14ac:dyDescent="0.2">
      <c r="B166" s="34">
        <v>5</v>
      </c>
      <c r="C166" s="67" t="str">
        <f t="shared" ca="1" si="176"/>
        <v>Han O'Connor</v>
      </c>
      <c r="D166" s="67" t="str">
        <f t="shared" si="177"/>
        <v>Newport Harriers</v>
      </c>
      <c r="E166" s="36">
        <v>4</v>
      </c>
      <c r="F166" s="53" t="s">
        <v>2112</v>
      </c>
      <c r="G166" s="49"/>
      <c r="H166" s="49"/>
      <c r="I166" s="58" t="str">
        <f t="shared" si="178"/>
        <v/>
      </c>
      <c r="J166" s="59" t="str">
        <f t="shared" si="178"/>
        <v/>
      </c>
      <c r="K166" s="59" t="str">
        <f t="shared" si="178"/>
        <v/>
      </c>
      <c r="L166" s="59">
        <f t="shared" ca="1" si="178"/>
        <v>3</v>
      </c>
      <c r="M166" s="59" t="str">
        <f t="shared" si="178"/>
        <v/>
      </c>
      <c r="N166" s="59" t="str">
        <f t="shared" si="178"/>
        <v/>
      </c>
      <c r="O166" s="60" t="str">
        <f t="shared" si="178"/>
        <v/>
      </c>
      <c r="P166" s="149" t="str">
        <f t="shared" si="178"/>
        <v/>
      </c>
      <c r="Q166" s="2"/>
      <c r="R166" s="2"/>
      <c r="S166" s="42"/>
      <c r="T166" s="42">
        <f t="shared" ca="1" si="179"/>
        <v>3</v>
      </c>
      <c r="U166" s="42">
        <f t="shared" ca="1" si="180"/>
        <v>3</v>
      </c>
      <c r="V166" s="41" t="str">
        <f t="shared" ca="1" si="181"/>
        <v>Han O'Connor</v>
      </c>
      <c r="W166" s="42" t="str">
        <f t="shared" si="182"/>
        <v>=4</v>
      </c>
      <c r="X166" s="42">
        <f t="shared" ca="1" si="183"/>
        <v>1</v>
      </c>
      <c r="Y166" s="35" t="str">
        <f t="shared" si="184"/>
        <v>Newport Harriers</v>
      </c>
      <c r="Z166" s="1" t="str">
        <f t="shared" si="185"/>
        <v>Newport Harriers</v>
      </c>
      <c r="AA166" s="1">
        <f t="shared" si="186"/>
        <v>4</v>
      </c>
      <c r="AB166" s="1" t="str">
        <f>IF(S164="A","Admin!B28","Admin!C28")</f>
        <v>Admin!C28</v>
      </c>
      <c r="AC166" s="79">
        <f t="shared" si="189"/>
        <v>-3</v>
      </c>
      <c r="AD166" s="2" t="str">
        <f t="shared" si="187"/>
        <v>S163</v>
      </c>
      <c r="AE166" s="2" t="str">
        <f t="shared" si="188"/>
        <v>AA$162:AA$169</v>
      </c>
    </row>
    <row r="167" spans="2:31" x14ac:dyDescent="0.2">
      <c r="B167" s="34">
        <v>6</v>
      </c>
      <c r="C167" s="67" t="str">
        <f t="shared" ca="1" si="176"/>
        <v>Kate Murdoch</v>
      </c>
      <c r="D167" s="67" t="str">
        <f t="shared" si="177"/>
        <v>Kidderminster &amp; Stourport AC</v>
      </c>
      <c r="E167" s="36">
        <v>33</v>
      </c>
      <c r="F167" s="53" t="s">
        <v>2113</v>
      </c>
      <c r="G167" s="49"/>
      <c r="H167" s="49"/>
      <c r="I167" s="58" t="str">
        <f t="shared" si="178"/>
        <v/>
      </c>
      <c r="J167" s="59" t="str">
        <f t="shared" si="178"/>
        <v/>
      </c>
      <c r="K167" s="59">
        <f t="shared" ca="1" si="178"/>
        <v>2</v>
      </c>
      <c r="L167" s="59" t="str">
        <f t="shared" si="178"/>
        <v/>
      </c>
      <c r="M167" s="59" t="str">
        <f t="shared" si="178"/>
        <v/>
      </c>
      <c r="N167" s="59" t="str">
        <f t="shared" si="178"/>
        <v/>
      </c>
      <c r="O167" s="60" t="str">
        <f t="shared" si="178"/>
        <v/>
      </c>
      <c r="P167" s="149" t="str">
        <f t="shared" si="178"/>
        <v/>
      </c>
      <c r="Q167" s="2"/>
      <c r="R167" s="2"/>
      <c r="S167" s="42"/>
      <c r="T167" s="42">
        <f t="shared" ca="1" si="179"/>
        <v>2</v>
      </c>
      <c r="U167" s="42">
        <f t="shared" ca="1" si="180"/>
        <v>2</v>
      </c>
      <c r="V167" s="41" t="str">
        <f t="shared" ca="1" si="181"/>
        <v>Kate Murdoch</v>
      </c>
      <c r="W167" s="42" t="str">
        <f t="shared" si="182"/>
        <v>=3</v>
      </c>
      <c r="X167" s="42">
        <f t="shared" ca="1" si="183"/>
        <v>1</v>
      </c>
      <c r="Y167" s="35" t="str">
        <f t="shared" si="184"/>
        <v>Kidderminster &amp; Stourport AC</v>
      </c>
      <c r="Z167" s="1" t="str">
        <f t="shared" si="185"/>
        <v>Kidderminster &amp; Stourport AC</v>
      </c>
      <c r="AA167" s="1">
        <f t="shared" si="186"/>
        <v>3</v>
      </c>
      <c r="AB167" s="1" t="str">
        <f>IF(S164="A","Admin!B29","Admin!C29")</f>
        <v>Admin!C29</v>
      </c>
      <c r="AC167" s="79">
        <f t="shared" si="189"/>
        <v>-4</v>
      </c>
      <c r="AD167" s="2" t="str">
        <f t="shared" si="187"/>
        <v>S163</v>
      </c>
      <c r="AE167" s="2" t="str">
        <f t="shared" si="188"/>
        <v>AA$162:AA$169</v>
      </c>
    </row>
    <row r="168" spans="2:31" x14ac:dyDescent="0.2">
      <c r="B168" s="37">
        <v>7</v>
      </c>
      <c r="C168" s="68" t="str">
        <f t="shared" ca="1" si="176"/>
        <v>Tamara Freeman</v>
      </c>
      <c r="D168" s="68" t="str">
        <f t="shared" si="177"/>
        <v>Bromsgrove &amp; Redditch AC</v>
      </c>
      <c r="E168" s="38">
        <v>11</v>
      </c>
      <c r="F168" s="54" t="s">
        <v>2114</v>
      </c>
      <c r="G168" s="49"/>
      <c r="H168" s="49"/>
      <c r="I168" s="61">
        <f t="shared" ca="1" si="178"/>
        <v>1</v>
      </c>
      <c r="J168" s="62" t="str">
        <f t="shared" si="178"/>
        <v/>
      </c>
      <c r="K168" s="62" t="str">
        <f t="shared" si="178"/>
        <v/>
      </c>
      <c r="L168" s="62" t="str">
        <f t="shared" si="178"/>
        <v/>
      </c>
      <c r="M168" s="62" t="str">
        <f t="shared" si="178"/>
        <v/>
      </c>
      <c r="N168" s="62" t="str">
        <f t="shared" si="178"/>
        <v/>
      </c>
      <c r="O168" s="63" t="str">
        <f t="shared" si="178"/>
        <v/>
      </c>
      <c r="P168" s="149" t="str">
        <f t="shared" si="178"/>
        <v/>
      </c>
      <c r="Q168" s="2"/>
      <c r="R168" s="2"/>
      <c r="S168" s="42"/>
      <c r="T168" s="42">
        <f t="shared" ca="1" si="179"/>
        <v>1</v>
      </c>
      <c r="U168" s="42">
        <f t="shared" ca="1" si="180"/>
        <v>1</v>
      </c>
      <c r="V168" s="41" t="str">
        <f t="shared" ca="1" si="181"/>
        <v>Tamara Freeman</v>
      </c>
      <c r="W168" s="42" t="str">
        <f t="shared" si="182"/>
        <v>=1</v>
      </c>
      <c r="X168" s="42">
        <f t="shared" ca="1" si="183"/>
        <v>1</v>
      </c>
      <c r="Y168" s="35" t="str">
        <f t="shared" si="184"/>
        <v>Bromsgrove &amp; Redditch AC</v>
      </c>
      <c r="Z168" s="1" t="str">
        <f t="shared" si="185"/>
        <v>Bromsgrove &amp; Redditch AC</v>
      </c>
      <c r="AA168" s="1">
        <f t="shared" si="186"/>
        <v>1</v>
      </c>
      <c r="AB168" s="1" t="str">
        <f>IF(S164="A","Admin!B30","Admin!C30")</f>
        <v>Admin!C30</v>
      </c>
      <c r="AC168" s="79">
        <f t="shared" si="189"/>
        <v>-5</v>
      </c>
      <c r="AD168" s="2" t="str">
        <f t="shared" si="187"/>
        <v>S163</v>
      </c>
      <c r="AE168" s="2" t="str">
        <f t="shared" si="188"/>
        <v>AA$162:AA$169</v>
      </c>
    </row>
    <row r="169" spans="2:31" hidden="1" x14ac:dyDescent="0.2">
      <c r="B169" s="378">
        <v>8</v>
      </c>
      <c r="C169" s="379" t="str">
        <f t="shared" ca="1" si="176"/>
        <v/>
      </c>
      <c r="D169" s="379" t="str">
        <f t="shared" si="177"/>
        <v/>
      </c>
      <c r="E169" s="380"/>
      <c r="F169" s="381" t="s">
        <v>98</v>
      </c>
      <c r="G169" s="49"/>
      <c r="H169" s="49"/>
      <c r="I169" s="374" t="str">
        <f t="shared" si="178"/>
        <v/>
      </c>
      <c r="J169" s="382" t="str">
        <f t="shared" si="178"/>
        <v/>
      </c>
      <c r="K169" s="382" t="str">
        <f t="shared" si="178"/>
        <v/>
      </c>
      <c r="L169" s="382" t="str">
        <f t="shared" si="178"/>
        <v/>
      </c>
      <c r="M169" s="382" t="str">
        <f t="shared" si="178"/>
        <v/>
      </c>
      <c r="N169" s="382" t="str">
        <f t="shared" si="178"/>
        <v/>
      </c>
      <c r="O169" s="382" t="str">
        <f t="shared" si="178"/>
        <v/>
      </c>
      <c r="P169" s="63" t="str">
        <f t="shared" si="178"/>
        <v/>
      </c>
      <c r="Q169" s="2"/>
      <c r="R169" s="2"/>
      <c r="S169" s="42"/>
      <c r="T169" s="42">
        <f t="shared" ca="1" si="179"/>
        <v>0</v>
      </c>
      <c r="U169" s="42">
        <f t="shared" ca="1" si="180"/>
        <v>0</v>
      </c>
      <c r="V169" s="41" t="e">
        <f t="shared" ca="1" si="181"/>
        <v>#N/A</v>
      </c>
      <c r="W169" s="42" t="e">
        <f t="shared" si="182"/>
        <v>#N/A</v>
      </c>
      <c r="X169" s="42">
        <f t="shared" ca="1" si="183"/>
        <v>1</v>
      </c>
      <c r="Y169" s="35" t="e">
        <f t="shared" si="184"/>
        <v>#N/A</v>
      </c>
      <c r="Z169" s="1" t="str">
        <f t="shared" si="185"/>
        <v/>
      </c>
      <c r="AA169" s="1" t="e">
        <f t="shared" si="186"/>
        <v>#N/A</v>
      </c>
      <c r="AB169" s="1" t="str">
        <f>IF(S164="A","Admin!B31","Admin!C31")</f>
        <v>Admin!C31</v>
      </c>
      <c r="AC169" s="79">
        <f t="shared" si="189"/>
        <v>-6</v>
      </c>
      <c r="AD169" s="2" t="str">
        <f t="shared" si="187"/>
        <v>S163</v>
      </c>
      <c r="AE169" s="2" t="str">
        <f t="shared" si="188"/>
        <v>AA$162:AA$169</v>
      </c>
    </row>
    <row r="172" spans="2:31" s="2" customFormat="1" x14ac:dyDescent="0.2">
      <c r="B172" s="32" t="str">
        <f ca="1">S174 &amp; " " &amp; S176 &amp; " string  (" &amp; S$3 &amp;")"</f>
        <v>Hammer A string  (Women)</v>
      </c>
      <c r="H172" s="47"/>
      <c r="I172" s="29"/>
    </row>
    <row r="173" spans="2:31" x14ac:dyDescent="0.2">
      <c r="B173" s="75" t="s">
        <v>26</v>
      </c>
      <c r="C173" s="76" t="s">
        <v>23</v>
      </c>
      <c r="D173" s="76" t="s">
        <v>70</v>
      </c>
      <c r="E173" s="77" t="s">
        <v>24</v>
      </c>
      <c r="F173" s="78" t="s">
        <v>27</v>
      </c>
      <c r="G173" s="48"/>
      <c r="H173" s="48"/>
      <c r="I173" s="70" t="str">
        <f t="shared" ref="I173:P173" si="190">I$3</f>
        <v>Bromsgrove &amp; Redditch AC</v>
      </c>
      <c r="J173" s="70" t="str">
        <f t="shared" si="190"/>
        <v>Burton AC</v>
      </c>
      <c r="K173" s="70" t="str">
        <f t="shared" si="190"/>
        <v>Kidderminster &amp; Stourport AC</v>
      </c>
      <c r="L173" s="70" t="str">
        <f t="shared" si="190"/>
        <v>Newport Harriers</v>
      </c>
      <c r="M173" s="70" t="str">
        <f t="shared" si="190"/>
        <v>Royal Sutton Coldfield</v>
      </c>
      <c r="N173" s="70" t="str">
        <f t="shared" si="190"/>
        <v>Solihull &amp; Small Heath AC</v>
      </c>
      <c r="O173" s="70" t="str">
        <f t="shared" si="190"/>
        <v>Stratford on Avon AC</v>
      </c>
      <c r="P173" s="383" t="str">
        <f t="shared" si="190"/>
        <v>Team8</v>
      </c>
      <c r="S173" s="40">
        <v>22</v>
      </c>
      <c r="T173" s="41"/>
      <c r="U173" s="42" t="s">
        <v>81</v>
      </c>
      <c r="V173" s="41"/>
      <c r="W173" s="42"/>
      <c r="X173" s="42" t="s">
        <v>82</v>
      </c>
      <c r="Y173" s="41" t="s">
        <v>83</v>
      </c>
      <c r="Z173" s="1" t="s">
        <v>84</v>
      </c>
    </row>
    <row r="174" spans="2:31" x14ac:dyDescent="0.2">
      <c r="B174" s="222">
        <v>1</v>
      </c>
      <c r="C174" s="223" t="str">
        <f t="shared" ref="C174:C181" ca="1" si="191">IF(ISNA(V174),"",V174)</f>
        <v>Christine Prince</v>
      </c>
      <c r="D174" s="223" t="str">
        <f t="shared" ref="D174:D181" si="192">IF(ISNA(Y174),"",Y174)</f>
        <v>Royal Sutton Coldfield</v>
      </c>
      <c r="E174" s="224">
        <v>5</v>
      </c>
      <c r="F174" s="225" t="s">
        <v>1948</v>
      </c>
      <c r="G174" s="49"/>
      <c r="H174" s="49"/>
      <c r="I174" s="55" t="str">
        <f t="shared" ref="I174:P181" si="193">IF($Z174=I$3,$T174,"")</f>
        <v/>
      </c>
      <c r="J174" s="56" t="str">
        <f t="shared" si="193"/>
        <v/>
      </c>
      <c r="K174" s="56" t="str">
        <f t="shared" si="193"/>
        <v/>
      </c>
      <c r="L174" s="56" t="str">
        <f t="shared" si="193"/>
        <v/>
      </c>
      <c r="M174" s="56">
        <f t="shared" ca="1" si="193"/>
        <v>10</v>
      </c>
      <c r="N174" s="56" t="str">
        <f t="shared" si="193"/>
        <v/>
      </c>
      <c r="O174" s="57" t="str">
        <f t="shared" si="193"/>
        <v/>
      </c>
      <c r="P174" s="144" t="str">
        <f t="shared" si="193"/>
        <v/>
      </c>
      <c r="Q174" s="2"/>
      <c r="R174" s="2"/>
      <c r="S174" s="42" t="str">
        <f ca="1">VLOOKUP(S173,INDIRECT($S$5),2,FALSE)</f>
        <v>Hammer</v>
      </c>
      <c r="T174" s="42">
        <f t="shared" ref="T174:T181" ca="1" si="194">IF(X174&gt;1,"Error",U174)</f>
        <v>10</v>
      </c>
      <c r="U174" s="42">
        <f t="shared" ref="U174:U181" ca="1" si="195">IF(AND(E174&lt;&gt;"",LEFT(F174,1)="d"),0,INDIRECT(AB174))</f>
        <v>10</v>
      </c>
      <c r="V174" s="41" t="str">
        <f t="shared" ref="V174:V181" ca="1" si="196">HLOOKUP(E174,INDIRECT($S$4),INDIRECT(AD174),FALSE)</f>
        <v>Christine Prince</v>
      </c>
      <c r="W174" s="42" t="str">
        <f t="shared" ref="W174:W181" si="197">CONCATENATE("=",AA174)</f>
        <v>=5</v>
      </c>
      <c r="X174" s="42">
        <f t="shared" ref="X174:X181" ca="1" si="198">COUNTIF(INDIRECT(AE174),W174)</f>
        <v>1</v>
      </c>
      <c r="Y174" s="35" t="str">
        <f t="shared" ref="Y174:Y181" si="199">VLOOKUP(E174,TeamID,2,FALSE)</f>
        <v>Royal Sutton Coldfield</v>
      </c>
      <c r="Z174" s="1" t="str">
        <f t="shared" ref="Z174:Z181" si="200">IF(ISNA(Y174),"",Y174)</f>
        <v>Royal Sutton Coldfield</v>
      </c>
      <c r="AA174" s="1">
        <f t="shared" ref="AA174:AA181" si="201">HLOOKUP(E174,$I$24:$X$25, 2, FALSE)</f>
        <v>5</v>
      </c>
      <c r="AB174" s="1" t="str">
        <f>IF(S176="A","Admin!B24","Admin!C24")</f>
        <v>Admin!B24</v>
      </c>
      <c r="AC174" s="79">
        <v>1</v>
      </c>
      <c r="AD174" s="2" t="str">
        <f t="shared" ref="AD174:AD181" si="202">"S" &amp; ROW(AB174)+AC174</f>
        <v>S175</v>
      </c>
      <c r="AE174" s="2" t="str">
        <f t="shared" ref="AE174:AE181" si="203">"AA$"&amp;ROW(AD174)+AC174-1&amp;":AA$"&amp;ROW(AD174)+AC174+6</f>
        <v>AA$174:AA$181</v>
      </c>
    </row>
    <row r="175" spans="2:31" x14ac:dyDescent="0.2">
      <c r="B175" s="34">
        <v>2</v>
      </c>
      <c r="C175" s="67" t="str">
        <f t="shared" ca="1" si="191"/>
        <v>Jess Surridge</v>
      </c>
      <c r="D175" s="67" t="str">
        <f t="shared" si="192"/>
        <v>Kidderminster &amp; Stourport AC</v>
      </c>
      <c r="E175" s="36">
        <v>3</v>
      </c>
      <c r="F175" s="53" t="s">
        <v>1949</v>
      </c>
      <c r="G175" s="49"/>
      <c r="H175" s="49"/>
      <c r="I175" s="58" t="str">
        <f t="shared" si="193"/>
        <v/>
      </c>
      <c r="J175" s="59" t="str">
        <f t="shared" si="193"/>
        <v/>
      </c>
      <c r="K175" s="59">
        <f t="shared" ca="1" si="193"/>
        <v>8</v>
      </c>
      <c r="L175" s="59" t="str">
        <f t="shared" si="193"/>
        <v/>
      </c>
      <c r="M175" s="59" t="str">
        <f t="shared" si="193"/>
        <v/>
      </c>
      <c r="N175" s="59" t="str">
        <f t="shared" si="193"/>
        <v/>
      </c>
      <c r="O175" s="60" t="str">
        <f t="shared" si="193"/>
        <v/>
      </c>
      <c r="P175" s="149" t="str">
        <f t="shared" si="193"/>
        <v/>
      </c>
      <c r="Q175" s="2"/>
      <c r="R175" s="2"/>
      <c r="S175" s="42">
        <f>S173-$S$7</f>
        <v>21</v>
      </c>
      <c r="T175" s="42">
        <f t="shared" ca="1" si="194"/>
        <v>8</v>
      </c>
      <c r="U175" s="42">
        <f t="shared" ca="1" si="195"/>
        <v>8</v>
      </c>
      <c r="V175" s="41" t="str">
        <f t="shared" ca="1" si="196"/>
        <v>Jess Surridge</v>
      </c>
      <c r="W175" s="42" t="str">
        <f t="shared" si="197"/>
        <v>=3</v>
      </c>
      <c r="X175" s="42">
        <f t="shared" ca="1" si="198"/>
        <v>1</v>
      </c>
      <c r="Y175" s="35" t="str">
        <f t="shared" si="199"/>
        <v>Kidderminster &amp; Stourport AC</v>
      </c>
      <c r="Z175" s="1" t="str">
        <f t="shared" si="200"/>
        <v>Kidderminster &amp; Stourport AC</v>
      </c>
      <c r="AA175" s="1">
        <f t="shared" si="201"/>
        <v>3</v>
      </c>
      <c r="AB175" s="1" t="str">
        <f>IF(S176="A","Admin!B25","Admin!C25")</f>
        <v>Admin!B25</v>
      </c>
      <c r="AC175" s="79">
        <f t="shared" ref="AC175:AC181" si="204">AC174-1</f>
        <v>0</v>
      </c>
      <c r="AD175" s="2" t="str">
        <f t="shared" si="202"/>
        <v>S175</v>
      </c>
      <c r="AE175" s="2" t="str">
        <f t="shared" si="203"/>
        <v>AA$174:AA$181</v>
      </c>
    </row>
    <row r="176" spans="2:31" x14ac:dyDescent="0.2">
      <c r="B176" s="34">
        <v>3</v>
      </c>
      <c r="C176" s="67" t="str">
        <f t="shared" ca="1" si="191"/>
        <v>Mia Sherriff</v>
      </c>
      <c r="D176" s="67" t="str">
        <f t="shared" si="192"/>
        <v>Burton AC</v>
      </c>
      <c r="E176" s="36">
        <v>2</v>
      </c>
      <c r="F176" s="53" t="s">
        <v>1950</v>
      </c>
      <c r="G176" s="49"/>
      <c r="H176" s="49"/>
      <c r="I176" s="58" t="str">
        <f t="shared" si="193"/>
        <v/>
      </c>
      <c r="J176" s="59">
        <f t="shared" ca="1" si="193"/>
        <v>7</v>
      </c>
      <c r="K176" s="59" t="str">
        <f t="shared" si="193"/>
        <v/>
      </c>
      <c r="L176" s="59" t="str">
        <f t="shared" si="193"/>
        <v/>
      </c>
      <c r="M176" s="59" t="str">
        <f t="shared" si="193"/>
        <v/>
      </c>
      <c r="N176" s="59" t="str">
        <f t="shared" si="193"/>
        <v/>
      </c>
      <c r="O176" s="60" t="str">
        <f t="shared" si="193"/>
        <v/>
      </c>
      <c r="P176" s="149" t="str">
        <f t="shared" si="193"/>
        <v/>
      </c>
      <c r="Q176" s="2"/>
      <c r="R176" s="2"/>
      <c r="S176" s="81" t="s">
        <v>44</v>
      </c>
      <c r="T176" s="42">
        <f t="shared" ca="1" si="194"/>
        <v>7</v>
      </c>
      <c r="U176" s="42">
        <f t="shared" ca="1" si="195"/>
        <v>7</v>
      </c>
      <c r="V176" s="41" t="str">
        <f t="shared" ca="1" si="196"/>
        <v>Mia Sherriff</v>
      </c>
      <c r="W176" s="42" t="str">
        <f t="shared" si="197"/>
        <v>=2</v>
      </c>
      <c r="X176" s="42">
        <f t="shared" ca="1" si="198"/>
        <v>1</v>
      </c>
      <c r="Y176" s="35" t="str">
        <f t="shared" si="199"/>
        <v>Burton AC</v>
      </c>
      <c r="Z176" s="1" t="str">
        <f t="shared" si="200"/>
        <v>Burton AC</v>
      </c>
      <c r="AA176" s="1">
        <f t="shared" si="201"/>
        <v>2</v>
      </c>
      <c r="AB176" s="1" t="str">
        <f>IF(S176="A","Admin!B26","Admin!C26")</f>
        <v>Admin!B26</v>
      </c>
      <c r="AC176" s="79">
        <f t="shared" si="204"/>
        <v>-1</v>
      </c>
      <c r="AD176" s="2" t="str">
        <f t="shared" si="202"/>
        <v>S175</v>
      </c>
      <c r="AE176" s="2" t="str">
        <f t="shared" si="203"/>
        <v>AA$174:AA$181</v>
      </c>
    </row>
    <row r="177" spans="2:31" x14ac:dyDescent="0.2">
      <c r="B177" s="34">
        <v>4</v>
      </c>
      <c r="C177" s="67" t="str">
        <f t="shared" ca="1" si="191"/>
        <v>Kate Whiston</v>
      </c>
      <c r="D177" s="67" t="str">
        <f t="shared" si="192"/>
        <v>Solihull &amp; Small Heath AC</v>
      </c>
      <c r="E177" s="36">
        <v>6</v>
      </c>
      <c r="F177" s="53" t="s">
        <v>1951</v>
      </c>
      <c r="G177" s="49"/>
      <c r="H177" s="49"/>
      <c r="I177" s="58" t="str">
        <f t="shared" si="193"/>
        <v/>
      </c>
      <c r="J177" s="59" t="str">
        <f t="shared" si="193"/>
        <v/>
      </c>
      <c r="K177" s="59" t="str">
        <f t="shared" si="193"/>
        <v/>
      </c>
      <c r="L177" s="59" t="str">
        <f t="shared" si="193"/>
        <v/>
      </c>
      <c r="M177" s="59" t="str">
        <f t="shared" si="193"/>
        <v/>
      </c>
      <c r="N177" s="59">
        <f t="shared" ca="1" si="193"/>
        <v>6</v>
      </c>
      <c r="O177" s="60" t="str">
        <f t="shared" si="193"/>
        <v/>
      </c>
      <c r="P177" s="149" t="str">
        <f t="shared" si="193"/>
        <v/>
      </c>
      <c r="Q177" s="2"/>
      <c r="R177" s="2"/>
      <c r="S177" s="80" t="s">
        <v>85</v>
      </c>
      <c r="T177" s="42">
        <f t="shared" ca="1" si="194"/>
        <v>6</v>
      </c>
      <c r="U177" s="42">
        <f t="shared" ca="1" si="195"/>
        <v>6</v>
      </c>
      <c r="V177" s="41" t="str">
        <f t="shared" ca="1" si="196"/>
        <v>Kate Whiston</v>
      </c>
      <c r="W177" s="42" t="str">
        <f t="shared" si="197"/>
        <v>=6</v>
      </c>
      <c r="X177" s="42">
        <f t="shared" ca="1" si="198"/>
        <v>1</v>
      </c>
      <c r="Y177" s="35" t="str">
        <f t="shared" si="199"/>
        <v>Solihull &amp; Small Heath AC</v>
      </c>
      <c r="Z177" s="1" t="str">
        <f t="shared" si="200"/>
        <v>Solihull &amp; Small Heath AC</v>
      </c>
      <c r="AA177" s="1">
        <f t="shared" si="201"/>
        <v>6</v>
      </c>
      <c r="AB177" s="1" t="str">
        <f>IF(S176="A","Admin!B27","Admin!C27")</f>
        <v>Admin!B27</v>
      </c>
      <c r="AC177" s="79">
        <f t="shared" si="204"/>
        <v>-2</v>
      </c>
      <c r="AD177" s="2" t="str">
        <f t="shared" si="202"/>
        <v>S175</v>
      </c>
      <c r="AE177" s="2" t="str">
        <f t="shared" si="203"/>
        <v>AA$174:AA$181</v>
      </c>
    </row>
    <row r="178" spans="2:31" x14ac:dyDescent="0.2">
      <c r="B178" s="34">
        <v>5</v>
      </c>
      <c r="C178" s="67" t="str">
        <f t="shared" ca="1" si="191"/>
        <v>Julie Wakelam</v>
      </c>
      <c r="D178" s="67" t="str">
        <f t="shared" si="192"/>
        <v>Bromsgrove &amp; Redditch AC</v>
      </c>
      <c r="E178" s="36">
        <v>1</v>
      </c>
      <c r="F178" s="53" t="s">
        <v>1952</v>
      </c>
      <c r="G178" s="49"/>
      <c r="H178" s="49"/>
      <c r="I178" s="58">
        <f t="shared" ca="1" si="193"/>
        <v>5</v>
      </c>
      <c r="J178" s="59" t="str">
        <f t="shared" si="193"/>
        <v/>
      </c>
      <c r="K178" s="59" t="str">
        <f t="shared" si="193"/>
        <v/>
      </c>
      <c r="L178" s="59" t="str">
        <f t="shared" si="193"/>
        <v/>
      </c>
      <c r="M178" s="59" t="str">
        <f t="shared" si="193"/>
        <v/>
      </c>
      <c r="N178" s="59" t="str">
        <f t="shared" si="193"/>
        <v/>
      </c>
      <c r="O178" s="60" t="str">
        <f t="shared" si="193"/>
        <v/>
      </c>
      <c r="P178" s="149" t="str">
        <f t="shared" si="193"/>
        <v/>
      </c>
      <c r="Q178" s="2"/>
      <c r="R178" s="2"/>
      <c r="S178" s="42"/>
      <c r="T178" s="42">
        <f t="shared" ca="1" si="194"/>
        <v>5</v>
      </c>
      <c r="U178" s="42">
        <f t="shared" ca="1" si="195"/>
        <v>5</v>
      </c>
      <c r="V178" s="41" t="str">
        <f t="shared" ca="1" si="196"/>
        <v>Julie Wakelam</v>
      </c>
      <c r="W178" s="42" t="str">
        <f t="shared" si="197"/>
        <v>=1</v>
      </c>
      <c r="X178" s="42">
        <f t="shared" ca="1" si="198"/>
        <v>1</v>
      </c>
      <c r="Y178" s="35" t="str">
        <f t="shared" si="199"/>
        <v>Bromsgrove &amp; Redditch AC</v>
      </c>
      <c r="Z178" s="1" t="str">
        <f t="shared" si="200"/>
        <v>Bromsgrove &amp; Redditch AC</v>
      </c>
      <c r="AA178" s="1">
        <f t="shared" si="201"/>
        <v>1</v>
      </c>
      <c r="AB178" s="1" t="str">
        <f>IF(S176="A","Admin!B28","Admin!C28")</f>
        <v>Admin!B28</v>
      </c>
      <c r="AC178" s="79">
        <f t="shared" si="204"/>
        <v>-3</v>
      </c>
      <c r="AD178" s="2" t="str">
        <f t="shared" si="202"/>
        <v>S175</v>
      </c>
      <c r="AE178" s="2" t="str">
        <f t="shared" si="203"/>
        <v>AA$174:AA$181</v>
      </c>
    </row>
    <row r="179" spans="2:31" x14ac:dyDescent="0.2">
      <c r="B179" s="34">
        <v>6</v>
      </c>
      <c r="C179" s="67" t="str">
        <f t="shared" ca="1" si="191"/>
        <v>Paula Williams</v>
      </c>
      <c r="D179" s="67" t="str">
        <f t="shared" si="192"/>
        <v>Stratford on Avon AC</v>
      </c>
      <c r="E179" s="36">
        <v>7</v>
      </c>
      <c r="F179" s="53" t="s">
        <v>1953</v>
      </c>
      <c r="G179" s="49"/>
      <c r="H179" s="49"/>
      <c r="I179" s="58" t="str">
        <f t="shared" si="193"/>
        <v/>
      </c>
      <c r="J179" s="59" t="str">
        <f t="shared" si="193"/>
        <v/>
      </c>
      <c r="K179" s="59" t="str">
        <f t="shared" si="193"/>
        <v/>
      </c>
      <c r="L179" s="59" t="str">
        <f t="shared" si="193"/>
        <v/>
      </c>
      <c r="M179" s="59" t="str">
        <f t="shared" si="193"/>
        <v/>
      </c>
      <c r="N179" s="59" t="str">
        <f t="shared" si="193"/>
        <v/>
      </c>
      <c r="O179" s="60">
        <f t="shared" ca="1" si="193"/>
        <v>4</v>
      </c>
      <c r="P179" s="149" t="str">
        <f t="shared" si="193"/>
        <v/>
      </c>
      <c r="Q179" s="2"/>
      <c r="R179" s="2"/>
      <c r="S179" s="42"/>
      <c r="T179" s="42">
        <f t="shared" ca="1" si="194"/>
        <v>4</v>
      </c>
      <c r="U179" s="42">
        <f t="shared" ca="1" si="195"/>
        <v>4</v>
      </c>
      <c r="V179" s="41" t="str">
        <f t="shared" ca="1" si="196"/>
        <v>Paula Williams</v>
      </c>
      <c r="W179" s="42" t="str">
        <f t="shared" si="197"/>
        <v>=7</v>
      </c>
      <c r="X179" s="42">
        <f t="shared" ca="1" si="198"/>
        <v>1</v>
      </c>
      <c r="Y179" s="35" t="str">
        <f t="shared" si="199"/>
        <v>Stratford on Avon AC</v>
      </c>
      <c r="Z179" s="1" t="str">
        <f t="shared" si="200"/>
        <v>Stratford on Avon AC</v>
      </c>
      <c r="AA179" s="1">
        <f t="shared" si="201"/>
        <v>7</v>
      </c>
      <c r="AB179" s="1" t="str">
        <f>IF(S176="A","Admin!B29","Admin!C29")</f>
        <v>Admin!B29</v>
      </c>
      <c r="AC179" s="79">
        <f t="shared" si="204"/>
        <v>-4</v>
      </c>
      <c r="AD179" s="2" t="str">
        <f t="shared" si="202"/>
        <v>S175</v>
      </c>
      <c r="AE179" s="2" t="str">
        <f t="shared" si="203"/>
        <v>AA$174:AA$181</v>
      </c>
    </row>
    <row r="180" spans="2:31" x14ac:dyDescent="0.2">
      <c r="B180" s="37">
        <v>7</v>
      </c>
      <c r="C180" s="68" t="str">
        <f t="shared" ca="1" si="191"/>
        <v>Han O'Conner</v>
      </c>
      <c r="D180" s="68" t="str">
        <f t="shared" si="192"/>
        <v>Newport Harriers</v>
      </c>
      <c r="E180" s="38">
        <v>44</v>
      </c>
      <c r="F180" s="54" t="s">
        <v>1954</v>
      </c>
      <c r="G180" s="49"/>
      <c r="H180" s="49"/>
      <c r="I180" s="61" t="str">
        <f t="shared" si="193"/>
        <v/>
      </c>
      <c r="J180" s="62" t="str">
        <f t="shared" si="193"/>
        <v/>
      </c>
      <c r="K180" s="62" t="str">
        <f t="shared" si="193"/>
        <v/>
      </c>
      <c r="L180" s="62">
        <f t="shared" ca="1" si="193"/>
        <v>3</v>
      </c>
      <c r="M180" s="62" t="str">
        <f t="shared" si="193"/>
        <v/>
      </c>
      <c r="N180" s="62" t="str">
        <f t="shared" si="193"/>
        <v/>
      </c>
      <c r="O180" s="63" t="str">
        <f t="shared" si="193"/>
        <v/>
      </c>
      <c r="P180" s="149" t="str">
        <f t="shared" si="193"/>
        <v/>
      </c>
      <c r="Q180" s="2"/>
      <c r="R180" s="2"/>
      <c r="S180" s="42"/>
      <c r="T180" s="42">
        <f t="shared" ca="1" si="194"/>
        <v>3</v>
      </c>
      <c r="U180" s="42">
        <f t="shared" ca="1" si="195"/>
        <v>3</v>
      </c>
      <c r="V180" s="41" t="str">
        <f t="shared" ca="1" si="196"/>
        <v>Han O'Conner</v>
      </c>
      <c r="W180" s="42" t="str">
        <f t="shared" si="197"/>
        <v>=4</v>
      </c>
      <c r="X180" s="42">
        <f t="shared" ca="1" si="198"/>
        <v>1</v>
      </c>
      <c r="Y180" s="35" t="str">
        <f t="shared" si="199"/>
        <v>Newport Harriers</v>
      </c>
      <c r="Z180" s="1" t="str">
        <f t="shared" si="200"/>
        <v>Newport Harriers</v>
      </c>
      <c r="AA180" s="1">
        <f t="shared" si="201"/>
        <v>4</v>
      </c>
      <c r="AB180" s="1" t="str">
        <f>IF(S176="A","Admin!B30","Admin!C30")</f>
        <v>Admin!B30</v>
      </c>
      <c r="AC180" s="79">
        <f t="shared" si="204"/>
        <v>-5</v>
      </c>
      <c r="AD180" s="2" t="str">
        <f t="shared" si="202"/>
        <v>S175</v>
      </c>
      <c r="AE180" s="2" t="str">
        <f t="shared" si="203"/>
        <v>AA$174:AA$181</v>
      </c>
    </row>
    <row r="181" spans="2:31" hidden="1" x14ac:dyDescent="0.2">
      <c r="B181" s="378">
        <v>8</v>
      </c>
      <c r="C181" s="379" t="str">
        <f t="shared" ca="1" si="191"/>
        <v/>
      </c>
      <c r="D181" s="379" t="str">
        <f t="shared" si="192"/>
        <v/>
      </c>
      <c r="E181" s="380"/>
      <c r="F181" s="381" t="s">
        <v>98</v>
      </c>
      <c r="G181" s="49"/>
      <c r="H181" s="49"/>
      <c r="I181" s="374" t="str">
        <f t="shared" si="193"/>
        <v/>
      </c>
      <c r="J181" s="382" t="str">
        <f t="shared" si="193"/>
        <v/>
      </c>
      <c r="K181" s="382" t="str">
        <f t="shared" si="193"/>
        <v/>
      </c>
      <c r="L181" s="382" t="str">
        <f t="shared" si="193"/>
        <v/>
      </c>
      <c r="M181" s="382" t="str">
        <f t="shared" si="193"/>
        <v/>
      </c>
      <c r="N181" s="382" t="str">
        <f t="shared" si="193"/>
        <v/>
      </c>
      <c r="O181" s="382" t="str">
        <f t="shared" si="193"/>
        <v/>
      </c>
      <c r="P181" s="63" t="str">
        <f t="shared" si="193"/>
        <v/>
      </c>
      <c r="Q181" s="2"/>
      <c r="R181" s="2"/>
      <c r="S181" s="42"/>
      <c r="T181" s="42">
        <f t="shared" ca="1" si="194"/>
        <v>0</v>
      </c>
      <c r="U181" s="42">
        <f t="shared" ca="1" si="195"/>
        <v>0</v>
      </c>
      <c r="V181" s="41" t="e">
        <f t="shared" ca="1" si="196"/>
        <v>#N/A</v>
      </c>
      <c r="W181" s="42" t="e">
        <f t="shared" si="197"/>
        <v>#N/A</v>
      </c>
      <c r="X181" s="42">
        <f t="shared" ca="1" si="198"/>
        <v>1</v>
      </c>
      <c r="Y181" s="35" t="e">
        <f t="shared" si="199"/>
        <v>#N/A</v>
      </c>
      <c r="Z181" s="1" t="str">
        <f t="shared" si="200"/>
        <v/>
      </c>
      <c r="AA181" s="1" t="e">
        <f t="shared" si="201"/>
        <v>#N/A</v>
      </c>
      <c r="AB181" s="1" t="str">
        <f>IF(S176="A","Admin!B31","Admin!C31")</f>
        <v>Admin!B31</v>
      </c>
      <c r="AC181" s="79">
        <f t="shared" si="204"/>
        <v>-6</v>
      </c>
      <c r="AD181" s="2" t="str">
        <f t="shared" si="202"/>
        <v>S175</v>
      </c>
      <c r="AE181" s="2" t="str">
        <f t="shared" si="203"/>
        <v>AA$174:AA$181</v>
      </c>
    </row>
    <row r="182" spans="2:31" ht="12" customHeight="1" x14ac:dyDescent="0.2">
      <c r="B182" s="50"/>
      <c r="C182" s="48"/>
      <c r="D182" s="48"/>
      <c r="E182" s="50"/>
      <c r="F182" s="49" t="s">
        <v>98</v>
      </c>
      <c r="G182" s="49"/>
      <c r="H182" s="49"/>
      <c r="I182" s="51"/>
      <c r="J182" s="51"/>
      <c r="K182" s="51"/>
      <c r="L182" s="51"/>
      <c r="M182" s="51"/>
      <c r="N182" s="51"/>
      <c r="O182" s="51"/>
      <c r="P182" s="51"/>
      <c r="Q182" s="2"/>
      <c r="R182" s="2"/>
      <c r="S182" s="42"/>
      <c r="T182" s="42"/>
      <c r="U182" s="41"/>
      <c r="V182" s="41"/>
      <c r="W182" s="42"/>
      <c r="X182" s="42"/>
      <c r="Y182" s="41"/>
    </row>
    <row r="183" spans="2:31" ht="12" customHeight="1" x14ac:dyDescent="0.2">
      <c r="B183" s="50"/>
      <c r="C183" s="48"/>
      <c r="D183" s="48"/>
      <c r="E183" s="50"/>
      <c r="F183" s="49"/>
      <c r="G183" s="49"/>
      <c r="H183" s="49"/>
      <c r="I183" s="51"/>
      <c r="J183" s="51"/>
      <c r="K183" s="51"/>
      <c r="L183" s="51"/>
      <c r="M183" s="51"/>
      <c r="N183" s="51"/>
      <c r="O183" s="51"/>
      <c r="P183" s="51"/>
      <c r="Q183" s="2"/>
      <c r="R183" s="2"/>
      <c r="S183" s="42"/>
      <c r="T183" s="42"/>
      <c r="U183" s="41"/>
      <c r="V183" s="41"/>
      <c r="W183" s="42"/>
      <c r="X183" s="42"/>
      <c r="Y183" s="41"/>
    </row>
    <row r="184" spans="2:31" s="2" customFormat="1" x14ac:dyDescent="0.2">
      <c r="B184" s="32" t="str">
        <f ca="1">S186 &amp; " " &amp; S188 &amp; " string  (" &amp; S$3 &amp;")"</f>
        <v>Hammer B string  (Women)</v>
      </c>
      <c r="H184" s="47"/>
      <c r="I184" s="29"/>
    </row>
    <row r="185" spans="2:31" x14ac:dyDescent="0.2">
      <c r="B185" s="75" t="s">
        <v>26</v>
      </c>
      <c r="C185" s="76" t="s">
        <v>23</v>
      </c>
      <c r="D185" s="76" t="s">
        <v>70</v>
      </c>
      <c r="E185" s="77" t="s">
        <v>24</v>
      </c>
      <c r="F185" s="78" t="s">
        <v>27</v>
      </c>
      <c r="G185" s="48"/>
      <c r="H185" s="48"/>
      <c r="I185" s="70" t="str">
        <f t="shared" ref="I185:P185" si="205">I$3</f>
        <v>Bromsgrove &amp; Redditch AC</v>
      </c>
      <c r="J185" s="70" t="str">
        <f t="shared" si="205"/>
        <v>Burton AC</v>
      </c>
      <c r="K185" s="70" t="str">
        <f t="shared" si="205"/>
        <v>Kidderminster &amp; Stourport AC</v>
      </c>
      <c r="L185" s="70" t="str">
        <f t="shared" si="205"/>
        <v>Newport Harriers</v>
      </c>
      <c r="M185" s="70" t="str">
        <f t="shared" si="205"/>
        <v>Royal Sutton Coldfield</v>
      </c>
      <c r="N185" s="70" t="str">
        <f t="shared" si="205"/>
        <v>Solihull &amp; Small Heath AC</v>
      </c>
      <c r="O185" s="70" t="str">
        <f t="shared" si="205"/>
        <v>Stratford on Avon AC</v>
      </c>
      <c r="P185" s="383" t="str">
        <f t="shared" si="205"/>
        <v>Team8</v>
      </c>
      <c r="S185" s="40">
        <v>22</v>
      </c>
      <c r="T185" s="41"/>
      <c r="U185" s="42" t="s">
        <v>81</v>
      </c>
      <c r="V185" s="41"/>
      <c r="W185" s="42"/>
      <c r="X185" s="42" t="s">
        <v>82</v>
      </c>
      <c r="Y185" s="41" t="s">
        <v>83</v>
      </c>
      <c r="Z185" s="1" t="s">
        <v>84</v>
      </c>
    </row>
    <row r="186" spans="2:31" x14ac:dyDescent="0.2">
      <c r="B186" s="222">
        <v>1</v>
      </c>
      <c r="C186" s="223" t="str">
        <f t="shared" ref="C186:C193" ca="1" si="206">IF(ISNA(V186),"",V186)</f>
        <v>Millie Gough</v>
      </c>
      <c r="D186" s="223" t="str">
        <f t="shared" ref="D186:D193" si="207">IF(ISNA(Y186),"",Y186)</f>
        <v>Kidderminster &amp; Stourport AC</v>
      </c>
      <c r="E186" s="224">
        <v>33</v>
      </c>
      <c r="F186" s="225" t="s">
        <v>1955</v>
      </c>
      <c r="G186" s="49"/>
      <c r="H186" s="49"/>
      <c r="I186" s="55" t="str">
        <f t="shared" ref="I186:P193" si="208">IF($Z186=I$3,$T186,"")</f>
        <v/>
      </c>
      <c r="J186" s="56" t="str">
        <f t="shared" si="208"/>
        <v/>
      </c>
      <c r="K186" s="56">
        <f t="shared" ca="1" si="208"/>
        <v>8</v>
      </c>
      <c r="L186" s="56" t="str">
        <f t="shared" si="208"/>
        <v/>
      </c>
      <c r="M186" s="56" t="str">
        <f t="shared" si="208"/>
        <v/>
      </c>
      <c r="N186" s="56" t="str">
        <f t="shared" si="208"/>
        <v/>
      </c>
      <c r="O186" s="57" t="str">
        <f t="shared" si="208"/>
        <v/>
      </c>
      <c r="P186" s="144" t="str">
        <f t="shared" si="208"/>
        <v/>
      </c>
      <c r="Q186" s="2"/>
      <c r="R186" s="2"/>
      <c r="S186" s="42" t="str">
        <f ca="1">VLOOKUP(S185,INDIRECT($S$5),2,FALSE)</f>
        <v>Hammer</v>
      </c>
      <c r="T186" s="42">
        <f t="shared" ref="T186:T193" ca="1" si="209">IF(X186&gt;1,"Error",U186)</f>
        <v>8</v>
      </c>
      <c r="U186" s="42">
        <f t="shared" ref="U186:U193" ca="1" si="210">IF(AND(E186&lt;&gt;"",LEFT(F186,1)="d"),0,INDIRECT(AB186))</f>
        <v>8</v>
      </c>
      <c r="V186" s="41" t="str">
        <f t="shared" ref="V186:V193" ca="1" si="211">HLOOKUP(E186,INDIRECT($S$4),INDIRECT(AD186),FALSE)</f>
        <v>Millie Gough</v>
      </c>
      <c r="W186" s="42" t="str">
        <f t="shared" ref="W186:W193" si="212">CONCATENATE("=",AA186)</f>
        <v>=3</v>
      </c>
      <c r="X186" s="42">
        <f t="shared" ref="X186:X193" ca="1" si="213">COUNTIF(INDIRECT(AE186),W186)</f>
        <v>1</v>
      </c>
      <c r="Y186" s="35" t="str">
        <f t="shared" ref="Y186:Y193" si="214">VLOOKUP(E186,TeamID,2,FALSE)</f>
        <v>Kidderminster &amp; Stourport AC</v>
      </c>
      <c r="Z186" s="1" t="str">
        <f t="shared" ref="Z186:Z193" si="215">IF(ISNA(Y186),"",Y186)</f>
        <v>Kidderminster &amp; Stourport AC</v>
      </c>
      <c r="AA186" s="1">
        <f t="shared" ref="AA186:AA193" si="216">HLOOKUP(E186,$I$24:$X$25, 2, FALSE)</f>
        <v>3</v>
      </c>
      <c r="AB186" s="1" t="str">
        <f>IF(S188="A","Admin!B24","Admin!C24")</f>
        <v>Admin!C24</v>
      </c>
      <c r="AC186" s="79">
        <v>1</v>
      </c>
      <c r="AD186" s="2" t="str">
        <f t="shared" ref="AD186:AD193" si="217">"S" &amp; ROW(AB186)+AC186</f>
        <v>S187</v>
      </c>
      <c r="AE186" s="2" t="str">
        <f t="shared" ref="AE186:AE193" si="218">"AA$"&amp;ROW(AD186)+AC186-1&amp;":AA$"&amp;ROW(AD186)+AC186+6</f>
        <v>AA$186:AA$193</v>
      </c>
    </row>
    <row r="187" spans="2:31" x14ac:dyDescent="0.2">
      <c r="B187" s="34">
        <v>2</v>
      </c>
      <c r="C187" s="67" t="str">
        <f t="shared" ca="1" si="206"/>
        <v>Sherri Smart</v>
      </c>
      <c r="D187" s="67" t="str">
        <f t="shared" si="207"/>
        <v>Royal Sutton Coldfield</v>
      </c>
      <c r="E187" s="36">
        <v>55</v>
      </c>
      <c r="F187" s="53" t="s">
        <v>1923</v>
      </c>
      <c r="G187" s="49"/>
      <c r="H187" s="49"/>
      <c r="I187" s="58" t="str">
        <f t="shared" si="208"/>
        <v/>
      </c>
      <c r="J187" s="59" t="str">
        <f t="shared" si="208"/>
        <v/>
      </c>
      <c r="K187" s="59" t="str">
        <f t="shared" si="208"/>
        <v/>
      </c>
      <c r="L187" s="59" t="str">
        <f t="shared" si="208"/>
        <v/>
      </c>
      <c r="M187" s="59">
        <f t="shared" ca="1" si="208"/>
        <v>6</v>
      </c>
      <c r="N187" s="59" t="str">
        <f t="shared" si="208"/>
        <v/>
      </c>
      <c r="O187" s="60" t="str">
        <f t="shared" si="208"/>
        <v/>
      </c>
      <c r="P187" s="149" t="str">
        <f t="shared" si="208"/>
        <v/>
      </c>
      <c r="Q187" s="2"/>
      <c r="R187" s="2"/>
      <c r="S187" s="42">
        <f>S185-$S$7</f>
        <v>21</v>
      </c>
      <c r="T187" s="42">
        <f t="shared" ca="1" si="209"/>
        <v>6</v>
      </c>
      <c r="U187" s="42">
        <f t="shared" ca="1" si="210"/>
        <v>6</v>
      </c>
      <c r="V187" s="41" t="str">
        <f t="shared" ca="1" si="211"/>
        <v>Sherri Smart</v>
      </c>
      <c r="W187" s="42" t="str">
        <f t="shared" si="212"/>
        <v>=5</v>
      </c>
      <c r="X187" s="42">
        <f t="shared" ca="1" si="213"/>
        <v>1</v>
      </c>
      <c r="Y187" s="35" t="str">
        <f t="shared" si="214"/>
        <v>Royal Sutton Coldfield</v>
      </c>
      <c r="Z187" s="1" t="str">
        <f t="shared" si="215"/>
        <v>Royal Sutton Coldfield</v>
      </c>
      <c r="AA187" s="1">
        <f t="shared" si="216"/>
        <v>5</v>
      </c>
      <c r="AB187" s="1" t="str">
        <f>IF(S188="A","Admin!B25","Admin!C25")</f>
        <v>Admin!C25</v>
      </c>
      <c r="AC187" s="79">
        <f t="shared" ref="AC187:AC193" si="219">AC186-1</f>
        <v>0</v>
      </c>
      <c r="AD187" s="2" t="str">
        <f t="shared" si="217"/>
        <v>S187</v>
      </c>
      <c r="AE187" s="2" t="str">
        <f t="shared" si="218"/>
        <v>AA$186:AA$193</v>
      </c>
    </row>
    <row r="188" spans="2:31" x14ac:dyDescent="0.2">
      <c r="B188" s="34">
        <v>3</v>
      </c>
      <c r="C188" s="67" t="str">
        <f t="shared" ca="1" si="206"/>
        <v>Nicola Long</v>
      </c>
      <c r="D188" s="67" t="str">
        <f t="shared" si="207"/>
        <v>Burton AC</v>
      </c>
      <c r="E188" s="36">
        <v>22</v>
      </c>
      <c r="F188" s="53" t="s">
        <v>1956</v>
      </c>
      <c r="G188" s="49"/>
      <c r="H188" s="49"/>
      <c r="I188" s="58" t="str">
        <f t="shared" si="208"/>
        <v/>
      </c>
      <c r="J188" s="59">
        <f t="shared" ca="1" si="208"/>
        <v>5</v>
      </c>
      <c r="K188" s="59" t="str">
        <f t="shared" si="208"/>
        <v/>
      </c>
      <c r="L188" s="59" t="str">
        <f t="shared" si="208"/>
        <v/>
      </c>
      <c r="M188" s="59" t="str">
        <f t="shared" si="208"/>
        <v/>
      </c>
      <c r="N188" s="59" t="str">
        <f t="shared" si="208"/>
        <v/>
      </c>
      <c r="O188" s="60" t="str">
        <f t="shared" si="208"/>
        <v/>
      </c>
      <c r="P188" s="149" t="str">
        <f t="shared" si="208"/>
        <v/>
      </c>
      <c r="Q188" s="2"/>
      <c r="R188" s="2"/>
      <c r="S188" s="81" t="s">
        <v>45</v>
      </c>
      <c r="T188" s="42">
        <f t="shared" ca="1" si="209"/>
        <v>5</v>
      </c>
      <c r="U188" s="42">
        <f t="shared" ca="1" si="210"/>
        <v>5</v>
      </c>
      <c r="V188" s="41" t="str">
        <f t="shared" ca="1" si="211"/>
        <v>Nicola Long</v>
      </c>
      <c r="W188" s="42" t="str">
        <f t="shared" si="212"/>
        <v>=2</v>
      </c>
      <c r="X188" s="42">
        <f t="shared" ca="1" si="213"/>
        <v>1</v>
      </c>
      <c r="Y188" s="35" t="str">
        <f t="shared" si="214"/>
        <v>Burton AC</v>
      </c>
      <c r="Z188" s="1" t="str">
        <f t="shared" si="215"/>
        <v>Burton AC</v>
      </c>
      <c r="AA188" s="1">
        <f t="shared" si="216"/>
        <v>2</v>
      </c>
      <c r="AB188" s="1" t="str">
        <f>IF(S188="A","Admin!B26","Admin!C26")</f>
        <v>Admin!C26</v>
      </c>
      <c r="AC188" s="79">
        <f t="shared" si="219"/>
        <v>-1</v>
      </c>
      <c r="AD188" s="2" t="str">
        <f t="shared" si="217"/>
        <v>S187</v>
      </c>
      <c r="AE188" s="2" t="str">
        <f t="shared" si="218"/>
        <v>AA$186:AA$193</v>
      </c>
    </row>
    <row r="189" spans="2:31" x14ac:dyDescent="0.2">
      <c r="B189" s="34">
        <v>4</v>
      </c>
      <c r="C189" s="67" t="str">
        <f t="shared" ca="1" si="206"/>
        <v>Monaswee Milward-Brookes</v>
      </c>
      <c r="D189" s="67" t="str">
        <f t="shared" si="207"/>
        <v>Stratford on Avon AC</v>
      </c>
      <c r="E189" s="36">
        <v>77</v>
      </c>
      <c r="F189" s="53" t="s">
        <v>1957</v>
      </c>
      <c r="G189" s="49"/>
      <c r="H189" s="49"/>
      <c r="I189" s="58" t="str">
        <f t="shared" si="208"/>
        <v/>
      </c>
      <c r="J189" s="59" t="str">
        <f t="shared" si="208"/>
        <v/>
      </c>
      <c r="K189" s="59" t="str">
        <f t="shared" si="208"/>
        <v/>
      </c>
      <c r="L189" s="59" t="str">
        <f t="shared" si="208"/>
        <v/>
      </c>
      <c r="M189" s="59" t="str">
        <f t="shared" si="208"/>
        <v/>
      </c>
      <c r="N189" s="59" t="str">
        <f t="shared" si="208"/>
        <v/>
      </c>
      <c r="O189" s="60">
        <f t="shared" ca="1" si="208"/>
        <v>4</v>
      </c>
      <c r="P189" s="149" t="str">
        <f t="shared" si="208"/>
        <v/>
      </c>
      <c r="Q189" s="2"/>
      <c r="R189" s="2"/>
      <c r="S189" s="80" t="s">
        <v>85</v>
      </c>
      <c r="T189" s="42">
        <f t="shared" ca="1" si="209"/>
        <v>4</v>
      </c>
      <c r="U189" s="42">
        <f t="shared" ca="1" si="210"/>
        <v>4</v>
      </c>
      <c r="V189" s="41" t="str">
        <f t="shared" ca="1" si="211"/>
        <v>Monaswee Milward-Brookes</v>
      </c>
      <c r="W189" s="42" t="str">
        <f t="shared" si="212"/>
        <v>=7</v>
      </c>
      <c r="X189" s="42">
        <f t="shared" ca="1" si="213"/>
        <v>1</v>
      </c>
      <c r="Y189" s="35" t="str">
        <f t="shared" si="214"/>
        <v>Stratford on Avon AC</v>
      </c>
      <c r="Z189" s="1" t="str">
        <f t="shared" si="215"/>
        <v>Stratford on Avon AC</v>
      </c>
      <c r="AA189" s="1">
        <f t="shared" si="216"/>
        <v>7</v>
      </c>
      <c r="AB189" s="1" t="str">
        <f>IF(S188="A","Admin!B27","Admin!C27")</f>
        <v>Admin!C27</v>
      </c>
      <c r="AC189" s="79">
        <f t="shared" si="219"/>
        <v>-2</v>
      </c>
      <c r="AD189" s="2" t="str">
        <f t="shared" si="217"/>
        <v>S187</v>
      </c>
      <c r="AE189" s="2" t="str">
        <f t="shared" si="218"/>
        <v>AA$186:AA$193</v>
      </c>
    </row>
    <row r="190" spans="2:31" x14ac:dyDescent="0.2">
      <c r="B190" s="34">
        <v>5</v>
      </c>
      <c r="C190" s="67" t="str">
        <f t="shared" ca="1" si="206"/>
        <v>Joanne Frost</v>
      </c>
      <c r="D190" s="67" t="str">
        <f t="shared" si="207"/>
        <v>Bromsgrove &amp; Redditch AC</v>
      </c>
      <c r="E190" s="36">
        <v>11</v>
      </c>
      <c r="F190" s="53" t="s">
        <v>1958</v>
      </c>
      <c r="G190" s="49"/>
      <c r="H190" s="49"/>
      <c r="I190" s="58">
        <f t="shared" ca="1" si="208"/>
        <v>3</v>
      </c>
      <c r="J190" s="59" t="str">
        <f t="shared" si="208"/>
        <v/>
      </c>
      <c r="K190" s="59" t="str">
        <f t="shared" si="208"/>
        <v/>
      </c>
      <c r="L190" s="59" t="str">
        <f t="shared" si="208"/>
        <v/>
      </c>
      <c r="M190" s="59" t="str">
        <f t="shared" si="208"/>
        <v/>
      </c>
      <c r="N190" s="59" t="str">
        <f t="shared" si="208"/>
        <v/>
      </c>
      <c r="O190" s="60" t="str">
        <f t="shared" si="208"/>
        <v/>
      </c>
      <c r="P190" s="149" t="str">
        <f t="shared" si="208"/>
        <v/>
      </c>
      <c r="Q190" s="2"/>
      <c r="R190" s="2"/>
      <c r="S190" s="42"/>
      <c r="T190" s="42">
        <f t="shared" ca="1" si="209"/>
        <v>3</v>
      </c>
      <c r="U190" s="42">
        <f t="shared" ca="1" si="210"/>
        <v>3</v>
      </c>
      <c r="V190" s="41" t="str">
        <f t="shared" ca="1" si="211"/>
        <v>Joanne Frost</v>
      </c>
      <c r="W190" s="42" t="str">
        <f t="shared" si="212"/>
        <v>=1</v>
      </c>
      <c r="X190" s="42">
        <f t="shared" ca="1" si="213"/>
        <v>1</v>
      </c>
      <c r="Y190" s="35" t="str">
        <f t="shared" si="214"/>
        <v>Bromsgrove &amp; Redditch AC</v>
      </c>
      <c r="Z190" s="1" t="str">
        <f t="shared" si="215"/>
        <v>Bromsgrove &amp; Redditch AC</v>
      </c>
      <c r="AA190" s="1">
        <f t="shared" si="216"/>
        <v>1</v>
      </c>
      <c r="AB190" s="1" t="str">
        <f>IF(S188="A","Admin!B28","Admin!C28")</f>
        <v>Admin!C28</v>
      </c>
      <c r="AC190" s="79">
        <f t="shared" si="219"/>
        <v>-3</v>
      </c>
      <c r="AD190" s="2" t="str">
        <f t="shared" si="217"/>
        <v>S187</v>
      </c>
      <c r="AE190" s="2" t="str">
        <f t="shared" si="218"/>
        <v>AA$186:AA$193</v>
      </c>
    </row>
    <row r="191" spans="2:31" x14ac:dyDescent="0.2">
      <c r="B191" s="34">
        <v>6</v>
      </c>
      <c r="C191" s="67" t="str">
        <f t="shared" ca="1" si="206"/>
        <v>Juliet Sidney</v>
      </c>
      <c r="D191" s="67" t="str">
        <f t="shared" si="207"/>
        <v>Newport Harriers</v>
      </c>
      <c r="E191" s="36">
        <v>4</v>
      </c>
      <c r="F191" s="53" t="s">
        <v>1959</v>
      </c>
      <c r="G191" s="49"/>
      <c r="H191" s="49"/>
      <c r="I191" s="58" t="str">
        <f t="shared" si="208"/>
        <v/>
      </c>
      <c r="J191" s="59" t="str">
        <f t="shared" si="208"/>
        <v/>
      </c>
      <c r="K191" s="59" t="str">
        <f t="shared" si="208"/>
        <v/>
      </c>
      <c r="L191" s="59">
        <f t="shared" ca="1" si="208"/>
        <v>2</v>
      </c>
      <c r="M191" s="59" t="str">
        <f t="shared" si="208"/>
        <v/>
      </c>
      <c r="N191" s="59" t="str">
        <f t="shared" si="208"/>
        <v/>
      </c>
      <c r="O191" s="60" t="str">
        <f t="shared" si="208"/>
        <v/>
      </c>
      <c r="P191" s="149" t="str">
        <f t="shared" si="208"/>
        <v/>
      </c>
      <c r="Q191" s="2"/>
      <c r="R191" s="2"/>
      <c r="S191" s="42"/>
      <c r="T191" s="42">
        <f t="shared" ca="1" si="209"/>
        <v>2</v>
      </c>
      <c r="U191" s="42">
        <f t="shared" ca="1" si="210"/>
        <v>2</v>
      </c>
      <c r="V191" s="41" t="str">
        <f t="shared" ca="1" si="211"/>
        <v>Juliet Sidney</v>
      </c>
      <c r="W191" s="42" t="str">
        <f t="shared" si="212"/>
        <v>=4</v>
      </c>
      <c r="X191" s="42">
        <f t="shared" ca="1" si="213"/>
        <v>1</v>
      </c>
      <c r="Y191" s="35" t="str">
        <f t="shared" si="214"/>
        <v>Newport Harriers</v>
      </c>
      <c r="Z191" s="1" t="str">
        <f t="shared" si="215"/>
        <v>Newport Harriers</v>
      </c>
      <c r="AA191" s="1">
        <f t="shared" si="216"/>
        <v>4</v>
      </c>
      <c r="AB191" s="1" t="str">
        <f>IF(S188="A","Admin!B29","Admin!C29")</f>
        <v>Admin!C29</v>
      </c>
      <c r="AC191" s="79">
        <f t="shared" si="219"/>
        <v>-4</v>
      </c>
      <c r="AD191" s="2" t="str">
        <f t="shared" si="217"/>
        <v>S187</v>
      </c>
      <c r="AE191" s="2" t="str">
        <f t="shared" si="218"/>
        <v>AA$186:AA$193</v>
      </c>
    </row>
    <row r="192" spans="2:31" x14ac:dyDescent="0.2">
      <c r="B192" s="37">
        <v>7</v>
      </c>
      <c r="C192" s="68" t="str">
        <f t="shared" ca="1" si="206"/>
        <v/>
      </c>
      <c r="D192" s="68" t="str">
        <f t="shared" si="207"/>
        <v/>
      </c>
      <c r="E192" s="38"/>
      <c r="F192" s="54" t="s">
        <v>98</v>
      </c>
      <c r="G192" s="49"/>
      <c r="H192" s="49"/>
      <c r="I192" s="61" t="str">
        <f t="shared" si="208"/>
        <v/>
      </c>
      <c r="J192" s="62" t="str">
        <f t="shared" si="208"/>
        <v/>
      </c>
      <c r="K192" s="62" t="str">
        <f t="shared" si="208"/>
        <v/>
      </c>
      <c r="L192" s="62" t="str">
        <f t="shared" si="208"/>
        <v/>
      </c>
      <c r="M192" s="62" t="str">
        <f t="shared" si="208"/>
        <v/>
      </c>
      <c r="N192" s="62" t="str">
        <f t="shared" si="208"/>
        <v/>
      </c>
      <c r="O192" s="63" t="str">
        <f t="shared" si="208"/>
        <v/>
      </c>
      <c r="P192" s="149" t="str">
        <f t="shared" si="208"/>
        <v/>
      </c>
      <c r="Q192" s="2"/>
      <c r="R192" s="2"/>
      <c r="S192" s="42"/>
      <c r="T192" s="42" t="str">
        <f t="shared" ca="1" si="209"/>
        <v>Error</v>
      </c>
      <c r="U192" s="42">
        <f t="shared" ca="1" si="210"/>
        <v>1</v>
      </c>
      <c r="V192" s="41" t="e">
        <f t="shared" ca="1" si="211"/>
        <v>#N/A</v>
      </c>
      <c r="W192" s="42" t="e">
        <f t="shared" si="212"/>
        <v>#N/A</v>
      </c>
      <c r="X192" s="42">
        <f t="shared" ca="1" si="213"/>
        <v>2</v>
      </c>
      <c r="Y192" s="35" t="e">
        <f t="shared" si="214"/>
        <v>#N/A</v>
      </c>
      <c r="Z192" s="1" t="str">
        <f t="shared" si="215"/>
        <v/>
      </c>
      <c r="AA192" s="1" t="e">
        <f t="shared" si="216"/>
        <v>#N/A</v>
      </c>
      <c r="AB192" s="1" t="str">
        <f>IF(S188="A","Admin!B30","Admin!C30")</f>
        <v>Admin!C30</v>
      </c>
      <c r="AC192" s="79">
        <f t="shared" si="219"/>
        <v>-5</v>
      </c>
      <c r="AD192" s="2" t="str">
        <f t="shared" si="217"/>
        <v>S187</v>
      </c>
      <c r="AE192" s="2" t="str">
        <f t="shared" si="218"/>
        <v>AA$186:AA$193</v>
      </c>
    </row>
    <row r="193" spans="2:31" hidden="1" x14ac:dyDescent="0.2">
      <c r="B193" s="378">
        <v>8</v>
      </c>
      <c r="C193" s="379" t="str">
        <f t="shared" ca="1" si="206"/>
        <v/>
      </c>
      <c r="D193" s="379" t="str">
        <f t="shared" si="207"/>
        <v/>
      </c>
      <c r="E193" s="380"/>
      <c r="F193" s="381" t="s">
        <v>98</v>
      </c>
      <c r="G193" s="49"/>
      <c r="H193" s="49"/>
      <c r="I193" s="374" t="str">
        <f t="shared" si="208"/>
        <v/>
      </c>
      <c r="J193" s="382" t="str">
        <f t="shared" si="208"/>
        <v/>
      </c>
      <c r="K193" s="382" t="str">
        <f t="shared" si="208"/>
        <v/>
      </c>
      <c r="L193" s="382" t="str">
        <f t="shared" si="208"/>
        <v/>
      </c>
      <c r="M193" s="382" t="str">
        <f t="shared" si="208"/>
        <v/>
      </c>
      <c r="N193" s="382" t="str">
        <f t="shared" si="208"/>
        <v/>
      </c>
      <c r="O193" s="382" t="str">
        <f t="shared" si="208"/>
        <v/>
      </c>
      <c r="P193" s="63" t="str">
        <f t="shared" si="208"/>
        <v/>
      </c>
      <c r="Q193" s="2"/>
      <c r="R193" s="2"/>
      <c r="S193" s="42"/>
      <c r="T193" s="42" t="str">
        <f t="shared" ca="1" si="209"/>
        <v>Error</v>
      </c>
      <c r="U193" s="42">
        <f t="shared" ca="1" si="210"/>
        <v>0</v>
      </c>
      <c r="V193" s="41" t="e">
        <f t="shared" ca="1" si="211"/>
        <v>#N/A</v>
      </c>
      <c r="W193" s="42" t="e">
        <f t="shared" si="212"/>
        <v>#N/A</v>
      </c>
      <c r="X193" s="42">
        <f t="shared" ca="1" si="213"/>
        <v>2</v>
      </c>
      <c r="Y193" s="35" t="e">
        <f t="shared" si="214"/>
        <v>#N/A</v>
      </c>
      <c r="Z193" s="1" t="str">
        <f t="shared" si="215"/>
        <v/>
      </c>
      <c r="AA193" s="1" t="e">
        <f t="shared" si="216"/>
        <v>#N/A</v>
      </c>
      <c r="AB193" s="1" t="str">
        <f>IF(S188="A","Admin!B31","Admin!C31")</f>
        <v>Admin!C31</v>
      </c>
      <c r="AC193" s="79">
        <f t="shared" si="219"/>
        <v>-6</v>
      </c>
      <c r="AD193" s="2" t="str">
        <f t="shared" si="217"/>
        <v>S187</v>
      </c>
      <c r="AE193" s="2" t="str">
        <f t="shared" si="218"/>
        <v>AA$186:AA$193</v>
      </c>
    </row>
    <row r="196" spans="2:31" s="2" customFormat="1" x14ac:dyDescent="0.2">
      <c r="B196" s="32" t="str">
        <f ca="1">S198 &amp; " " &amp; S200 &amp; " string  (" &amp; S$3 &amp;")"</f>
        <v>Javelin A string  (Women)</v>
      </c>
      <c r="D196" s="87" t="s">
        <v>94</v>
      </c>
      <c r="E196" s="390"/>
      <c r="F196" s="29" t="s">
        <v>72</v>
      </c>
      <c r="H196" s="47"/>
      <c r="I196" s="29"/>
    </row>
    <row r="197" spans="2:31" x14ac:dyDescent="0.2">
      <c r="B197" s="75" t="s">
        <v>26</v>
      </c>
      <c r="C197" s="76" t="s">
        <v>23</v>
      </c>
      <c r="D197" s="76" t="s">
        <v>70</v>
      </c>
      <c r="E197" s="77" t="s">
        <v>24</v>
      </c>
      <c r="F197" s="78" t="s">
        <v>27</v>
      </c>
      <c r="G197" s="48"/>
      <c r="H197" s="48"/>
      <c r="I197" s="70" t="str">
        <f t="shared" ref="I197:P197" si="220">I$3</f>
        <v>Bromsgrove &amp; Redditch AC</v>
      </c>
      <c r="J197" s="70" t="str">
        <f t="shared" si="220"/>
        <v>Burton AC</v>
      </c>
      <c r="K197" s="70" t="str">
        <f t="shared" si="220"/>
        <v>Kidderminster &amp; Stourport AC</v>
      </c>
      <c r="L197" s="70" t="str">
        <f t="shared" si="220"/>
        <v>Newport Harriers</v>
      </c>
      <c r="M197" s="70" t="str">
        <f t="shared" si="220"/>
        <v>Royal Sutton Coldfield</v>
      </c>
      <c r="N197" s="70" t="str">
        <f t="shared" si="220"/>
        <v>Solihull &amp; Small Heath AC</v>
      </c>
      <c r="O197" s="70" t="str">
        <f t="shared" si="220"/>
        <v>Stratford on Avon AC</v>
      </c>
      <c r="P197" s="383" t="str">
        <f t="shared" si="220"/>
        <v>Team8</v>
      </c>
      <c r="S197" s="40">
        <v>23</v>
      </c>
      <c r="T197" s="41"/>
      <c r="U197" s="42" t="s">
        <v>81</v>
      </c>
      <c r="V197" s="41"/>
      <c r="W197" s="42"/>
      <c r="X197" s="42" t="s">
        <v>82</v>
      </c>
      <c r="Y197" s="41" t="s">
        <v>83</v>
      </c>
      <c r="Z197" s="1" t="s">
        <v>84</v>
      </c>
    </row>
    <row r="198" spans="2:31" x14ac:dyDescent="0.2">
      <c r="B198" s="222">
        <v>1</v>
      </c>
      <c r="C198" s="223" t="str">
        <f t="shared" ref="C198:C205" ca="1" si="221">IF(ISNA(V198),"",V198)</f>
        <v>Paula Williams</v>
      </c>
      <c r="D198" s="223" t="str">
        <f t="shared" ref="D198:D205" si="222">IF(ISNA(Y198),"",Y198)</f>
        <v>Stratford on Avon AC</v>
      </c>
      <c r="E198" s="224">
        <v>7</v>
      </c>
      <c r="F198" s="225" t="s">
        <v>1885</v>
      </c>
      <c r="G198" s="49"/>
      <c r="H198" s="49"/>
      <c r="I198" s="55" t="str">
        <f t="shared" ref="I198:P205" si="223">IF($Z198=I$3,$T198,"")</f>
        <v/>
      </c>
      <c r="J198" s="56" t="str">
        <f t="shared" si="223"/>
        <v/>
      </c>
      <c r="K198" s="56" t="str">
        <f t="shared" si="223"/>
        <v/>
      </c>
      <c r="L198" s="56" t="str">
        <f t="shared" si="223"/>
        <v/>
      </c>
      <c r="M198" s="56" t="str">
        <f t="shared" si="223"/>
        <v/>
      </c>
      <c r="N198" s="56" t="str">
        <f t="shared" si="223"/>
        <v/>
      </c>
      <c r="O198" s="57">
        <f t="shared" ca="1" si="223"/>
        <v>10</v>
      </c>
      <c r="P198" s="144" t="str">
        <f t="shared" si="223"/>
        <v/>
      </c>
      <c r="Q198" s="2"/>
      <c r="R198" s="2"/>
      <c r="S198" s="42" t="str">
        <f ca="1">VLOOKUP(S197,INDIRECT($S$5),2,FALSE)</f>
        <v>Javelin</v>
      </c>
      <c r="T198" s="42">
        <f t="shared" ref="T198:T205" ca="1" si="224">IF(X198&gt;1,"Error",U198)</f>
        <v>10</v>
      </c>
      <c r="U198" s="42">
        <f t="shared" ref="U198:U205" ca="1" si="225">IF(AND(E198&lt;&gt;"",LEFT(F198,1)="d"),0,INDIRECT(AB198))</f>
        <v>10</v>
      </c>
      <c r="V198" s="41" t="str">
        <f t="shared" ref="V198:V205" ca="1" si="226">HLOOKUP(E198,INDIRECT($S$4),INDIRECT(AD198),FALSE)</f>
        <v>Paula Williams</v>
      </c>
      <c r="W198" s="42" t="str">
        <f t="shared" ref="W198:W205" si="227">CONCATENATE("=",AA198)</f>
        <v>=7</v>
      </c>
      <c r="X198" s="42">
        <f t="shared" ref="X198:X205" ca="1" si="228">COUNTIF(INDIRECT(AE198),W198)</f>
        <v>1</v>
      </c>
      <c r="Y198" s="35" t="str">
        <f t="shared" ref="Y198:Y205" si="229">VLOOKUP(E198,TeamID,2,FALSE)</f>
        <v>Stratford on Avon AC</v>
      </c>
      <c r="Z198" s="1" t="str">
        <f t="shared" ref="Z198:Z205" si="230">IF(ISNA(Y198),"",Y198)</f>
        <v>Stratford on Avon AC</v>
      </c>
      <c r="AA198" s="1">
        <f t="shared" ref="AA198:AA205" si="231">HLOOKUP(E198,$I$24:$X$25, 2, FALSE)</f>
        <v>7</v>
      </c>
      <c r="AB198" s="1" t="str">
        <f>IF(S200="A","Admin!B24","Admin!C24")</f>
        <v>Admin!B24</v>
      </c>
      <c r="AC198" s="79">
        <v>1</v>
      </c>
      <c r="AD198" s="2" t="str">
        <f t="shared" ref="AD198:AD205" si="232">"S" &amp; ROW(AB198)+AC198</f>
        <v>S199</v>
      </c>
      <c r="AE198" s="2" t="str">
        <f t="shared" ref="AE198:AE205" si="233">"AA$"&amp;ROW(AD198)+AC198-1&amp;":AA$"&amp;ROW(AD198)+AC198+6</f>
        <v>AA$198:AA$205</v>
      </c>
    </row>
    <row r="199" spans="2:31" x14ac:dyDescent="0.2">
      <c r="B199" s="34">
        <v>2</v>
      </c>
      <c r="C199" s="67" t="str">
        <f t="shared" ca="1" si="221"/>
        <v>Francesca Sharpe</v>
      </c>
      <c r="D199" s="67" t="str">
        <f t="shared" si="222"/>
        <v>Burton AC</v>
      </c>
      <c r="E199" s="36">
        <v>2</v>
      </c>
      <c r="F199" s="53" t="s">
        <v>1886</v>
      </c>
      <c r="G199" s="49"/>
      <c r="H199" s="49"/>
      <c r="I199" s="58" t="str">
        <f t="shared" si="223"/>
        <v/>
      </c>
      <c r="J199" s="59">
        <f t="shared" ca="1" si="223"/>
        <v>8</v>
      </c>
      <c r="K199" s="59" t="str">
        <f t="shared" si="223"/>
        <v/>
      </c>
      <c r="L199" s="59" t="str">
        <f t="shared" si="223"/>
        <v/>
      </c>
      <c r="M199" s="59" t="str">
        <f t="shared" si="223"/>
        <v/>
      </c>
      <c r="N199" s="59" t="str">
        <f t="shared" si="223"/>
        <v/>
      </c>
      <c r="O199" s="60" t="str">
        <f t="shared" si="223"/>
        <v/>
      </c>
      <c r="P199" s="149" t="str">
        <f t="shared" si="223"/>
        <v/>
      </c>
      <c r="Q199" s="2"/>
      <c r="R199" s="2"/>
      <c r="S199" s="42">
        <f>S197-$S$7</f>
        <v>22</v>
      </c>
      <c r="T199" s="42">
        <f t="shared" ca="1" si="224"/>
        <v>8</v>
      </c>
      <c r="U199" s="42">
        <f t="shared" ca="1" si="225"/>
        <v>8</v>
      </c>
      <c r="V199" s="41" t="str">
        <f t="shared" ca="1" si="226"/>
        <v>Francesca Sharpe</v>
      </c>
      <c r="W199" s="42" t="str">
        <f t="shared" si="227"/>
        <v>=2</v>
      </c>
      <c r="X199" s="42">
        <f t="shared" ca="1" si="228"/>
        <v>1</v>
      </c>
      <c r="Y199" s="35" t="str">
        <f t="shared" si="229"/>
        <v>Burton AC</v>
      </c>
      <c r="Z199" s="1" t="str">
        <f t="shared" si="230"/>
        <v>Burton AC</v>
      </c>
      <c r="AA199" s="1">
        <f t="shared" si="231"/>
        <v>2</v>
      </c>
      <c r="AB199" s="1" t="str">
        <f>IF(S200="A","Admin!B25","Admin!C25")</f>
        <v>Admin!B25</v>
      </c>
      <c r="AC199" s="79">
        <f t="shared" ref="AC199:AC205" si="234">AC198-1</f>
        <v>0</v>
      </c>
      <c r="AD199" s="2" t="str">
        <f t="shared" si="232"/>
        <v>S199</v>
      </c>
      <c r="AE199" s="2" t="str">
        <f t="shared" si="233"/>
        <v>AA$198:AA$205</v>
      </c>
    </row>
    <row r="200" spans="2:31" x14ac:dyDescent="0.2">
      <c r="B200" s="34">
        <v>3</v>
      </c>
      <c r="C200" s="67" t="str">
        <f t="shared" ca="1" si="221"/>
        <v>Jess Surridge</v>
      </c>
      <c r="D200" s="67" t="str">
        <f t="shared" si="222"/>
        <v>Kidderminster &amp; Stourport AC</v>
      </c>
      <c r="E200" s="36">
        <v>3</v>
      </c>
      <c r="F200" s="53" t="s">
        <v>1892</v>
      </c>
      <c r="G200" s="49"/>
      <c r="H200" s="49"/>
      <c r="I200" s="58" t="str">
        <f t="shared" si="223"/>
        <v/>
      </c>
      <c r="J200" s="59" t="str">
        <f t="shared" si="223"/>
        <v/>
      </c>
      <c r="K200" s="59">
        <f t="shared" ca="1" si="223"/>
        <v>7</v>
      </c>
      <c r="L200" s="59" t="str">
        <f t="shared" si="223"/>
        <v/>
      </c>
      <c r="M200" s="59" t="str">
        <f t="shared" si="223"/>
        <v/>
      </c>
      <c r="N200" s="59" t="str">
        <f t="shared" si="223"/>
        <v/>
      </c>
      <c r="O200" s="60" t="str">
        <f t="shared" si="223"/>
        <v/>
      </c>
      <c r="P200" s="149" t="str">
        <f t="shared" si="223"/>
        <v/>
      </c>
      <c r="Q200" s="2"/>
      <c r="R200" s="2"/>
      <c r="S200" s="81" t="s">
        <v>44</v>
      </c>
      <c r="T200" s="42">
        <f t="shared" ca="1" si="224"/>
        <v>7</v>
      </c>
      <c r="U200" s="42">
        <f t="shared" ca="1" si="225"/>
        <v>7</v>
      </c>
      <c r="V200" s="41" t="str">
        <f t="shared" ca="1" si="226"/>
        <v>Jess Surridge</v>
      </c>
      <c r="W200" s="42" t="str">
        <f t="shared" si="227"/>
        <v>=3</v>
      </c>
      <c r="X200" s="42">
        <f t="shared" ca="1" si="228"/>
        <v>1</v>
      </c>
      <c r="Y200" s="35" t="str">
        <f t="shared" si="229"/>
        <v>Kidderminster &amp; Stourport AC</v>
      </c>
      <c r="Z200" s="1" t="str">
        <f t="shared" si="230"/>
        <v>Kidderminster &amp; Stourport AC</v>
      </c>
      <c r="AA200" s="1">
        <f t="shared" si="231"/>
        <v>3</v>
      </c>
      <c r="AB200" s="1" t="str">
        <f>IF(S200="A","Admin!B26","Admin!C26")</f>
        <v>Admin!B26</v>
      </c>
      <c r="AC200" s="79">
        <f t="shared" si="234"/>
        <v>-1</v>
      </c>
      <c r="AD200" s="2" t="str">
        <f t="shared" si="232"/>
        <v>S199</v>
      </c>
      <c r="AE200" s="2" t="str">
        <f t="shared" si="233"/>
        <v>AA$198:AA$205</v>
      </c>
    </row>
    <row r="201" spans="2:31" x14ac:dyDescent="0.2">
      <c r="B201" s="34">
        <v>4</v>
      </c>
      <c r="C201" s="67" t="str">
        <f t="shared" ca="1" si="221"/>
        <v>Georgia Delaney</v>
      </c>
      <c r="D201" s="67" t="str">
        <f t="shared" si="222"/>
        <v>Royal Sutton Coldfield</v>
      </c>
      <c r="E201" s="36">
        <v>5</v>
      </c>
      <c r="F201" s="53" t="s">
        <v>1888</v>
      </c>
      <c r="G201" s="49"/>
      <c r="H201" s="49"/>
      <c r="I201" s="58" t="str">
        <f t="shared" si="223"/>
        <v/>
      </c>
      <c r="J201" s="59" t="str">
        <f t="shared" si="223"/>
        <v/>
      </c>
      <c r="K201" s="59" t="str">
        <f t="shared" si="223"/>
        <v/>
      </c>
      <c r="L201" s="59" t="str">
        <f t="shared" si="223"/>
        <v/>
      </c>
      <c r="M201" s="59">
        <f t="shared" ca="1" si="223"/>
        <v>6</v>
      </c>
      <c r="N201" s="59" t="str">
        <f t="shared" si="223"/>
        <v/>
      </c>
      <c r="O201" s="60" t="str">
        <f t="shared" si="223"/>
        <v/>
      </c>
      <c r="P201" s="149" t="str">
        <f t="shared" si="223"/>
        <v/>
      </c>
      <c r="Q201" s="2"/>
      <c r="R201" s="2"/>
      <c r="S201" s="80" t="s">
        <v>85</v>
      </c>
      <c r="T201" s="42">
        <f t="shared" ca="1" si="224"/>
        <v>6</v>
      </c>
      <c r="U201" s="42">
        <f t="shared" ca="1" si="225"/>
        <v>6</v>
      </c>
      <c r="V201" s="41" t="str">
        <f t="shared" ca="1" si="226"/>
        <v>Georgia Delaney</v>
      </c>
      <c r="W201" s="42" t="str">
        <f t="shared" si="227"/>
        <v>=5</v>
      </c>
      <c r="X201" s="42">
        <f t="shared" ca="1" si="228"/>
        <v>1</v>
      </c>
      <c r="Y201" s="35" t="str">
        <f t="shared" si="229"/>
        <v>Royal Sutton Coldfield</v>
      </c>
      <c r="Z201" s="1" t="str">
        <f t="shared" si="230"/>
        <v>Royal Sutton Coldfield</v>
      </c>
      <c r="AA201" s="1">
        <f t="shared" si="231"/>
        <v>5</v>
      </c>
      <c r="AB201" s="1" t="str">
        <f>IF(S200="A","Admin!B27","Admin!C27")</f>
        <v>Admin!B27</v>
      </c>
      <c r="AC201" s="79">
        <f t="shared" si="234"/>
        <v>-2</v>
      </c>
      <c r="AD201" s="2" t="str">
        <f t="shared" si="232"/>
        <v>S199</v>
      </c>
      <c r="AE201" s="2" t="str">
        <f t="shared" si="233"/>
        <v>AA$198:AA$205</v>
      </c>
    </row>
    <row r="202" spans="2:31" x14ac:dyDescent="0.2">
      <c r="B202" s="34">
        <v>5</v>
      </c>
      <c r="C202" s="67" t="str">
        <f t="shared" ca="1" si="221"/>
        <v>Julie Wakelam</v>
      </c>
      <c r="D202" s="67" t="str">
        <f t="shared" si="222"/>
        <v>Bromsgrove &amp; Redditch AC</v>
      </c>
      <c r="E202" s="36">
        <v>1</v>
      </c>
      <c r="F202" s="53" t="s">
        <v>1889</v>
      </c>
      <c r="G202" s="49"/>
      <c r="H202" s="49"/>
      <c r="I202" s="58">
        <f t="shared" ca="1" si="223"/>
        <v>5</v>
      </c>
      <c r="J202" s="59" t="str">
        <f t="shared" si="223"/>
        <v/>
      </c>
      <c r="K202" s="59" t="str">
        <f t="shared" si="223"/>
        <v/>
      </c>
      <c r="L202" s="59" t="str">
        <f t="shared" si="223"/>
        <v/>
      </c>
      <c r="M202" s="59" t="str">
        <f t="shared" si="223"/>
        <v/>
      </c>
      <c r="N202" s="59" t="str">
        <f t="shared" si="223"/>
        <v/>
      </c>
      <c r="O202" s="60" t="str">
        <f t="shared" si="223"/>
        <v/>
      </c>
      <c r="P202" s="149" t="str">
        <f t="shared" si="223"/>
        <v/>
      </c>
      <c r="Q202" s="2"/>
      <c r="R202" s="2"/>
      <c r="S202" s="42"/>
      <c r="T202" s="42">
        <f t="shared" ca="1" si="224"/>
        <v>5</v>
      </c>
      <c r="U202" s="42">
        <f t="shared" ca="1" si="225"/>
        <v>5</v>
      </c>
      <c r="V202" s="41" t="str">
        <f t="shared" ca="1" si="226"/>
        <v>Julie Wakelam</v>
      </c>
      <c r="W202" s="42" t="str">
        <f t="shared" si="227"/>
        <v>=1</v>
      </c>
      <c r="X202" s="42">
        <f t="shared" ca="1" si="228"/>
        <v>1</v>
      </c>
      <c r="Y202" s="35" t="str">
        <f t="shared" si="229"/>
        <v>Bromsgrove &amp; Redditch AC</v>
      </c>
      <c r="Z202" s="1" t="str">
        <f t="shared" si="230"/>
        <v>Bromsgrove &amp; Redditch AC</v>
      </c>
      <c r="AA202" s="1">
        <f t="shared" si="231"/>
        <v>1</v>
      </c>
      <c r="AB202" s="1" t="str">
        <f>IF(S200="A","Admin!B28","Admin!C28")</f>
        <v>Admin!B28</v>
      </c>
      <c r="AC202" s="79">
        <f t="shared" si="234"/>
        <v>-3</v>
      </c>
      <c r="AD202" s="2" t="str">
        <f t="shared" si="232"/>
        <v>S199</v>
      </c>
      <c r="AE202" s="2" t="str">
        <f t="shared" si="233"/>
        <v>AA$198:AA$205</v>
      </c>
    </row>
    <row r="203" spans="2:31" x14ac:dyDescent="0.2">
      <c r="B203" s="34">
        <v>6</v>
      </c>
      <c r="C203" s="67" t="str">
        <f t="shared" ca="1" si="221"/>
        <v>Kate Whiston</v>
      </c>
      <c r="D203" s="67" t="str">
        <f t="shared" si="222"/>
        <v>Solihull &amp; Small Heath AC</v>
      </c>
      <c r="E203" s="36">
        <v>6</v>
      </c>
      <c r="F203" s="53" t="s">
        <v>1890</v>
      </c>
      <c r="G203" s="49"/>
      <c r="H203" s="49"/>
      <c r="I203" s="58" t="str">
        <f t="shared" si="223"/>
        <v/>
      </c>
      <c r="J203" s="59" t="str">
        <f t="shared" si="223"/>
        <v/>
      </c>
      <c r="K203" s="59" t="str">
        <f t="shared" si="223"/>
        <v/>
      </c>
      <c r="L203" s="59" t="str">
        <f t="shared" si="223"/>
        <v/>
      </c>
      <c r="M203" s="59" t="str">
        <f t="shared" si="223"/>
        <v/>
      </c>
      <c r="N203" s="59">
        <f t="shared" ca="1" si="223"/>
        <v>4</v>
      </c>
      <c r="O203" s="60" t="str">
        <f t="shared" si="223"/>
        <v/>
      </c>
      <c r="P203" s="149" t="str">
        <f t="shared" si="223"/>
        <v/>
      </c>
      <c r="Q203" s="2"/>
      <c r="R203" s="2"/>
      <c r="S203" s="42"/>
      <c r="T203" s="42">
        <f t="shared" ca="1" si="224"/>
        <v>4</v>
      </c>
      <c r="U203" s="42">
        <f t="shared" ca="1" si="225"/>
        <v>4</v>
      </c>
      <c r="V203" s="41" t="str">
        <f t="shared" ca="1" si="226"/>
        <v>Kate Whiston</v>
      </c>
      <c r="W203" s="42" t="str">
        <f t="shared" si="227"/>
        <v>=6</v>
      </c>
      <c r="X203" s="42">
        <f t="shared" ca="1" si="228"/>
        <v>1</v>
      </c>
      <c r="Y203" s="35" t="str">
        <f t="shared" si="229"/>
        <v>Solihull &amp; Small Heath AC</v>
      </c>
      <c r="Z203" s="1" t="str">
        <f t="shared" si="230"/>
        <v>Solihull &amp; Small Heath AC</v>
      </c>
      <c r="AA203" s="1">
        <f t="shared" si="231"/>
        <v>6</v>
      </c>
      <c r="AB203" s="1" t="str">
        <f>IF(S200="A","Admin!B29","Admin!C29")</f>
        <v>Admin!B29</v>
      </c>
      <c r="AC203" s="79">
        <f t="shared" si="234"/>
        <v>-4</v>
      </c>
      <c r="AD203" s="2" t="str">
        <f t="shared" si="232"/>
        <v>S199</v>
      </c>
      <c r="AE203" s="2" t="str">
        <f t="shared" si="233"/>
        <v>AA$198:AA$205</v>
      </c>
    </row>
    <row r="204" spans="2:31" x14ac:dyDescent="0.2">
      <c r="B204" s="37">
        <v>7</v>
      </c>
      <c r="C204" s="68" t="str">
        <f t="shared" ca="1" si="221"/>
        <v>Chloe Powell</v>
      </c>
      <c r="D204" s="68" t="str">
        <f t="shared" si="222"/>
        <v>Newport Harriers</v>
      </c>
      <c r="E204" s="38">
        <v>4</v>
      </c>
      <c r="F204" s="54" t="s">
        <v>1891</v>
      </c>
      <c r="G204" s="49"/>
      <c r="H204" s="49"/>
      <c r="I204" s="61" t="str">
        <f t="shared" si="223"/>
        <v/>
      </c>
      <c r="J204" s="62" t="str">
        <f t="shared" si="223"/>
        <v/>
      </c>
      <c r="K204" s="62" t="str">
        <f t="shared" si="223"/>
        <v/>
      </c>
      <c r="L204" s="62">
        <f t="shared" ca="1" si="223"/>
        <v>3</v>
      </c>
      <c r="M204" s="62" t="str">
        <f t="shared" si="223"/>
        <v/>
      </c>
      <c r="N204" s="62" t="str">
        <f t="shared" si="223"/>
        <v/>
      </c>
      <c r="O204" s="63" t="str">
        <f t="shared" si="223"/>
        <v/>
      </c>
      <c r="P204" s="149" t="str">
        <f t="shared" si="223"/>
        <v/>
      </c>
      <c r="Q204" s="2"/>
      <c r="R204" s="2"/>
      <c r="S204" s="42"/>
      <c r="T204" s="42">
        <f t="shared" ca="1" si="224"/>
        <v>3</v>
      </c>
      <c r="U204" s="42">
        <f t="shared" ca="1" si="225"/>
        <v>3</v>
      </c>
      <c r="V204" s="41" t="str">
        <f t="shared" ca="1" si="226"/>
        <v>Chloe Powell</v>
      </c>
      <c r="W204" s="42" t="str">
        <f t="shared" si="227"/>
        <v>=4</v>
      </c>
      <c r="X204" s="42">
        <f t="shared" ca="1" si="228"/>
        <v>1</v>
      </c>
      <c r="Y204" s="35" t="str">
        <f t="shared" si="229"/>
        <v>Newport Harriers</v>
      </c>
      <c r="Z204" s="1" t="str">
        <f t="shared" si="230"/>
        <v>Newport Harriers</v>
      </c>
      <c r="AA204" s="1">
        <f t="shared" si="231"/>
        <v>4</v>
      </c>
      <c r="AB204" s="1" t="str">
        <f>IF(S200="A","Admin!B30","Admin!C30")</f>
        <v>Admin!B30</v>
      </c>
      <c r="AC204" s="79">
        <f t="shared" si="234"/>
        <v>-5</v>
      </c>
      <c r="AD204" s="2" t="str">
        <f t="shared" si="232"/>
        <v>S199</v>
      </c>
      <c r="AE204" s="2" t="str">
        <f t="shared" si="233"/>
        <v>AA$198:AA$205</v>
      </c>
    </row>
    <row r="205" spans="2:31" hidden="1" x14ac:dyDescent="0.2">
      <c r="B205" s="378">
        <v>8</v>
      </c>
      <c r="C205" s="379" t="str">
        <f t="shared" ca="1" si="221"/>
        <v/>
      </c>
      <c r="D205" s="379" t="str">
        <f t="shared" si="222"/>
        <v/>
      </c>
      <c r="E205" s="380"/>
      <c r="F205" s="381" t="s">
        <v>98</v>
      </c>
      <c r="G205" s="49"/>
      <c r="H205" s="49"/>
      <c r="I205" s="374" t="str">
        <f t="shared" si="223"/>
        <v/>
      </c>
      <c r="J205" s="382" t="str">
        <f t="shared" si="223"/>
        <v/>
      </c>
      <c r="K205" s="382" t="str">
        <f t="shared" si="223"/>
        <v/>
      </c>
      <c r="L205" s="382" t="str">
        <f t="shared" si="223"/>
        <v/>
      </c>
      <c r="M205" s="382" t="str">
        <f t="shared" si="223"/>
        <v/>
      </c>
      <c r="N205" s="382" t="str">
        <f t="shared" si="223"/>
        <v/>
      </c>
      <c r="O205" s="382" t="str">
        <f t="shared" si="223"/>
        <v/>
      </c>
      <c r="P205" s="63" t="str">
        <f t="shared" si="223"/>
        <v/>
      </c>
      <c r="Q205" s="2"/>
      <c r="R205" s="2"/>
      <c r="S205" s="42"/>
      <c r="T205" s="42">
        <f t="shared" ca="1" si="224"/>
        <v>0</v>
      </c>
      <c r="U205" s="42">
        <f t="shared" ca="1" si="225"/>
        <v>0</v>
      </c>
      <c r="V205" s="41" t="e">
        <f t="shared" ca="1" si="226"/>
        <v>#N/A</v>
      </c>
      <c r="W205" s="42" t="e">
        <f t="shared" si="227"/>
        <v>#N/A</v>
      </c>
      <c r="X205" s="42">
        <f t="shared" ca="1" si="228"/>
        <v>1</v>
      </c>
      <c r="Y205" s="35" t="e">
        <f t="shared" si="229"/>
        <v>#N/A</v>
      </c>
      <c r="Z205" s="1" t="str">
        <f t="shared" si="230"/>
        <v/>
      </c>
      <c r="AA205" s="1" t="e">
        <f t="shared" si="231"/>
        <v>#N/A</v>
      </c>
      <c r="AB205" s="1" t="str">
        <f>IF(S200="A","Admin!B31","Admin!C31")</f>
        <v>Admin!B31</v>
      </c>
      <c r="AC205" s="79">
        <f t="shared" si="234"/>
        <v>-6</v>
      </c>
      <c r="AD205" s="2" t="str">
        <f t="shared" si="232"/>
        <v>S199</v>
      </c>
      <c r="AE205" s="2" t="str">
        <f t="shared" si="233"/>
        <v>AA$198:AA$205</v>
      </c>
    </row>
    <row r="206" spans="2:31" ht="12" customHeight="1" x14ac:dyDescent="0.2">
      <c r="B206" s="50"/>
      <c r="C206" s="48"/>
      <c r="D206" s="48"/>
      <c r="E206" s="50"/>
      <c r="F206" s="49" t="s">
        <v>98</v>
      </c>
      <c r="G206" s="49"/>
      <c r="H206" s="49"/>
      <c r="I206" s="51"/>
      <c r="J206" s="51"/>
      <c r="K206" s="51"/>
      <c r="L206" s="51"/>
      <c r="M206" s="51"/>
      <c r="N206" s="51"/>
      <c r="O206" s="51"/>
      <c r="P206" s="51"/>
      <c r="Q206" s="2"/>
      <c r="R206" s="2"/>
      <c r="S206" s="42"/>
      <c r="T206" s="42"/>
      <c r="U206" s="41"/>
      <c r="V206" s="41"/>
      <c r="W206" s="42"/>
      <c r="X206" s="42"/>
      <c r="Y206" s="41"/>
    </row>
    <row r="207" spans="2:31" ht="12" customHeight="1" x14ac:dyDescent="0.2">
      <c r="B207" s="50"/>
      <c r="C207" s="48"/>
      <c r="D207" s="48"/>
      <c r="E207" s="50"/>
      <c r="F207" s="49"/>
      <c r="G207" s="49"/>
      <c r="H207" s="49"/>
      <c r="I207" s="51"/>
      <c r="J207" s="51"/>
      <c r="K207" s="51"/>
      <c r="L207" s="51"/>
      <c r="M207" s="51"/>
      <c r="N207" s="51"/>
      <c r="O207" s="51"/>
      <c r="P207" s="51"/>
      <c r="Q207" s="2"/>
      <c r="R207" s="2"/>
      <c r="S207" s="42"/>
      <c r="T207" s="42"/>
      <c r="U207" s="41"/>
      <c r="V207" s="41"/>
      <c r="W207" s="42"/>
      <c r="X207" s="42"/>
      <c r="Y207" s="41"/>
    </row>
    <row r="208" spans="2:31" s="2" customFormat="1" x14ac:dyDescent="0.2">
      <c r="B208" s="32" t="str">
        <f ca="1">S210 &amp; " " &amp; S212 &amp; " string  (" &amp; S$3 &amp;")"</f>
        <v>Javelin B string  (Women)</v>
      </c>
      <c r="D208" s="87" t="s">
        <v>94</v>
      </c>
      <c r="E208" s="390"/>
      <c r="F208" s="29" t="s">
        <v>72</v>
      </c>
      <c r="H208" s="47"/>
      <c r="I208" s="29"/>
    </row>
    <row r="209" spans="2:31" x14ac:dyDescent="0.2">
      <c r="B209" s="75" t="s">
        <v>26</v>
      </c>
      <c r="C209" s="76" t="s">
        <v>23</v>
      </c>
      <c r="D209" s="76" t="s">
        <v>70</v>
      </c>
      <c r="E209" s="77" t="s">
        <v>24</v>
      </c>
      <c r="F209" s="78" t="s">
        <v>27</v>
      </c>
      <c r="G209" s="48"/>
      <c r="H209" s="48"/>
      <c r="I209" s="70" t="str">
        <f t="shared" ref="I209:P209" si="235">I$3</f>
        <v>Bromsgrove &amp; Redditch AC</v>
      </c>
      <c r="J209" s="70" t="str">
        <f t="shared" si="235"/>
        <v>Burton AC</v>
      </c>
      <c r="K209" s="70" t="str">
        <f t="shared" si="235"/>
        <v>Kidderminster &amp; Stourport AC</v>
      </c>
      <c r="L209" s="70" t="str">
        <f t="shared" si="235"/>
        <v>Newport Harriers</v>
      </c>
      <c r="M209" s="70" t="str">
        <f t="shared" si="235"/>
        <v>Royal Sutton Coldfield</v>
      </c>
      <c r="N209" s="70" t="str">
        <f t="shared" si="235"/>
        <v>Solihull &amp; Small Heath AC</v>
      </c>
      <c r="O209" s="70" t="str">
        <f t="shared" si="235"/>
        <v>Stratford on Avon AC</v>
      </c>
      <c r="P209" s="383" t="str">
        <f t="shared" si="235"/>
        <v>Team8</v>
      </c>
      <c r="S209" s="40">
        <v>23</v>
      </c>
      <c r="T209" s="41"/>
      <c r="U209" s="42" t="s">
        <v>81</v>
      </c>
      <c r="V209" s="41"/>
      <c r="W209" s="42"/>
      <c r="X209" s="42" t="s">
        <v>82</v>
      </c>
      <c r="Y209" s="41" t="s">
        <v>83</v>
      </c>
      <c r="Z209" s="1" t="s">
        <v>84</v>
      </c>
    </row>
    <row r="210" spans="2:31" x14ac:dyDescent="0.2">
      <c r="B210" s="222">
        <v>1</v>
      </c>
      <c r="C210" s="223" t="str">
        <f t="shared" ref="C210:C217" ca="1" si="236">IF(ISNA(V210),"",V210)</f>
        <v>Taz Chape</v>
      </c>
      <c r="D210" s="223" t="str">
        <f t="shared" ref="D210:D217" si="237">IF(ISNA(Y210),"",Y210)</f>
        <v>Stratford on Avon AC</v>
      </c>
      <c r="E210" s="224">
        <v>77</v>
      </c>
      <c r="F210" s="225" t="s">
        <v>1893</v>
      </c>
      <c r="G210" s="49"/>
      <c r="H210" s="49"/>
      <c r="I210" s="55" t="str">
        <f t="shared" ref="I210:P217" si="238">IF($Z210=I$3,$T210,"")</f>
        <v/>
      </c>
      <c r="J210" s="56" t="str">
        <f t="shared" si="238"/>
        <v/>
      </c>
      <c r="K210" s="56" t="str">
        <f t="shared" si="238"/>
        <v/>
      </c>
      <c r="L210" s="56" t="str">
        <f t="shared" si="238"/>
        <v/>
      </c>
      <c r="M210" s="56" t="str">
        <f t="shared" si="238"/>
        <v/>
      </c>
      <c r="N210" s="56" t="str">
        <f t="shared" si="238"/>
        <v/>
      </c>
      <c r="O210" s="57">
        <f t="shared" ca="1" si="238"/>
        <v>8</v>
      </c>
      <c r="P210" s="144" t="str">
        <f t="shared" si="238"/>
        <v/>
      </c>
      <c r="Q210" s="2"/>
      <c r="R210" s="2"/>
      <c r="S210" s="42" t="str">
        <f ca="1">VLOOKUP(S209,INDIRECT($S$5),2,FALSE)</f>
        <v>Javelin</v>
      </c>
      <c r="T210" s="42">
        <f t="shared" ref="T210:T217" ca="1" si="239">IF(X210&gt;1,"Error",U210)</f>
        <v>8</v>
      </c>
      <c r="U210" s="42">
        <f t="shared" ref="U210:U217" ca="1" si="240">IF(AND(E210&lt;&gt;"",LEFT(F210,1)="d"),0,INDIRECT(AB210))</f>
        <v>8</v>
      </c>
      <c r="V210" s="41" t="str">
        <f t="shared" ref="V210:V217" ca="1" si="241">HLOOKUP(E210,INDIRECT($S$4),INDIRECT(AD210),FALSE)</f>
        <v>Taz Chape</v>
      </c>
      <c r="W210" s="42" t="str">
        <f t="shared" ref="W210:W217" si="242">CONCATENATE("=",AA210)</f>
        <v>=7</v>
      </c>
      <c r="X210" s="42">
        <f t="shared" ref="X210:X217" ca="1" si="243">COUNTIF(INDIRECT(AE210),W210)</f>
        <v>1</v>
      </c>
      <c r="Y210" s="35" t="str">
        <f t="shared" ref="Y210:Y217" si="244">VLOOKUP(E210,TeamID,2,FALSE)</f>
        <v>Stratford on Avon AC</v>
      </c>
      <c r="Z210" s="1" t="str">
        <f t="shared" ref="Z210:Z217" si="245">IF(ISNA(Y210),"",Y210)</f>
        <v>Stratford on Avon AC</v>
      </c>
      <c r="AA210" s="1">
        <f t="shared" ref="AA210:AA217" si="246">HLOOKUP(E210,$I$24:$X$25, 2, FALSE)</f>
        <v>7</v>
      </c>
      <c r="AB210" s="1" t="str">
        <f>IF(S212="A","Admin!B24","Admin!C24")</f>
        <v>Admin!C24</v>
      </c>
      <c r="AC210" s="79">
        <v>1</v>
      </c>
      <c r="AD210" s="2" t="str">
        <f t="shared" ref="AD210:AD217" si="247">"S" &amp; ROW(AB210)+AC210</f>
        <v>S211</v>
      </c>
      <c r="AE210" s="2" t="str">
        <f t="shared" ref="AE210:AE217" si="248">"AA$"&amp;ROW(AD210)+AC210-1&amp;":AA$"&amp;ROW(AD210)+AC210+6</f>
        <v>AA$210:AA$217</v>
      </c>
    </row>
    <row r="211" spans="2:31" x14ac:dyDescent="0.2">
      <c r="B211" s="34">
        <v>2</v>
      </c>
      <c r="C211" s="67" t="str">
        <f t="shared" ca="1" si="236"/>
        <v>Gemma Atkinson-Parker</v>
      </c>
      <c r="D211" s="67" t="str">
        <f t="shared" si="237"/>
        <v>Burton AC</v>
      </c>
      <c r="E211" s="36">
        <v>22</v>
      </c>
      <c r="F211" s="53" t="s">
        <v>1894</v>
      </c>
      <c r="G211" s="49"/>
      <c r="H211" s="49"/>
      <c r="I211" s="58" t="str">
        <f t="shared" si="238"/>
        <v/>
      </c>
      <c r="J211" s="59">
        <f t="shared" ca="1" si="238"/>
        <v>6</v>
      </c>
      <c r="K211" s="59" t="str">
        <f t="shared" si="238"/>
        <v/>
      </c>
      <c r="L211" s="59" t="str">
        <f t="shared" si="238"/>
        <v/>
      </c>
      <c r="M211" s="59" t="str">
        <f t="shared" si="238"/>
        <v/>
      </c>
      <c r="N211" s="59" t="str">
        <f t="shared" si="238"/>
        <v/>
      </c>
      <c r="O211" s="60" t="str">
        <f t="shared" si="238"/>
        <v/>
      </c>
      <c r="P211" s="149" t="str">
        <f t="shared" si="238"/>
        <v/>
      </c>
      <c r="Q211" s="2"/>
      <c r="R211" s="2"/>
      <c r="S211" s="42">
        <f>S209-$S$7</f>
        <v>22</v>
      </c>
      <c r="T211" s="42">
        <f t="shared" ca="1" si="239"/>
        <v>6</v>
      </c>
      <c r="U211" s="42">
        <f t="shared" ca="1" si="240"/>
        <v>6</v>
      </c>
      <c r="V211" s="41" t="str">
        <f t="shared" ca="1" si="241"/>
        <v>Gemma Atkinson-Parker</v>
      </c>
      <c r="W211" s="42" t="str">
        <f t="shared" si="242"/>
        <v>=2</v>
      </c>
      <c r="X211" s="42">
        <f t="shared" ca="1" si="243"/>
        <v>1</v>
      </c>
      <c r="Y211" s="35" t="str">
        <f t="shared" si="244"/>
        <v>Burton AC</v>
      </c>
      <c r="Z211" s="1" t="str">
        <f t="shared" si="245"/>
        <v>Burton AC</v>
      </c>
      <c r="AA211" s="1">
        <f t="shared" si="246"/>
        <v>2</v>
      </c>
      <c r="AB211" s="1" t="str">
        <f>IF(S212="A","Admin!B25","Admin!C25")</f>
        <v>Admin!C25</v>
      </c>
      <c r="AC211" s="79">
        <f t="shared" ref="AC211:AC217" si="249">AC210-1</f>
        <v>0</v>
      </c>
      <c r="AD211" s="2" t="str">
        <f t="shared" si="247"/>
        <v>S211</v>
      </c>
      <c r="AE211" s="2" t="str">
        <f t="shared" si="248"/>
        <v>AA$210:AA$217</v>
      </c>
    </row>
    <row r="212" spans="2:31" x14ac:dyDescent="0.2">
      <c r="B212" s="34">
        <v>3</v>
      </c>
      <c r="C212" s="67" t="str">
        <f t="shared" ca="1" si="236"/>
        <v>Alannah Moore</v>
      </c>
      <c r="D212" s="67" t="str">
        <f t="shared" si="237"/>
        <v>Kidderminster &amp; Stourport AC</v>
      </c>
      <c r="E212" s="36">
        <v>33</v>
      </c>
      <c r="F212" s="53" t="s">
        <v>1895</v>
      </c>
      <c r="G212" s="49"/>
      <c r="H212" s="49"/>
      <c r="I212" s="58" t="str">
        <f t="shared" si="238"/>
        <v/>
      </c>
      <c r="J212" s="59" t="str">
        <f t="shared" si="238"/>
        <v/>
      </c>
      <c r="K212" s="59">
        <f t="shared" ca="1" si="238"/>
        <v>5</v>
      </c>
      <c r="L212" s="59" t="str">
        <f t="shared" si="238"/>
        <v/>
      </c>
      <c r="M212" s="59" t="str">
        <f t="shared" si="238"/>
        <v/>
      </c>
      <c r="N212" s="59" t="str">
        <f t="shared" si="238"/>
        <v/>
      </c>
      <c r="O212" s="60" t="str">
        <f t="shared" si="238"/>
        <v/>
      </c>
      <c r="P212" s="149" t="str">
        <f t="shared" si="238"/>
        <v/>
      </c>
      <c r="Q212" s="2"/>
      <c r="R212" s="2"/>
      <c r="S212" s="81" t="s">
        <v>45</v>
      </c>
      <c r="T212" s="42">
        <f t="shared" ca="1" si="239"/>
        <v>5</v>
      </c>
      <c r="U212" s="42">
        <f t="shared" ca="1" si="240"/>
        <v>5</v>
      </c>
      <c r="V212" s="41" t="str">
        <f t="shared" ca="1" si="241"/>
        <v>Alannah Moore</v>
      </c>
      <c r="W212" s="42" t="str">
        <f t="shared" si="242"/>
        <v>=3</v>
      </c>
      <c r="X212" s="42">
        <f t="shared" ca="1" si="243"/>
        <v>1</v>
      </c>
      <c r="Y212" s="35" t="str">
        <f t="shared" si="244"/>
        <v>Kidderminster &amp; Stourport AC</v>
      </c>
      <c r="Z212" s="1" t="str">
        <f t="shared" si="245"/>
        <v>Kidderminster &amp; Stourport AC</v>
      </c>
      <c r="AA212" s="1">
        <f t="shared" si="246"/>
        <v>3</v>
      </c>
      <c r="AB212" s="1" t="str">
        <f>IF(S212="A","Admin!B26","Admin!C26")</f>
        <v>Admin!C26</v>
      </c>
      <c r="AC212" s="79">
        <f t="shared" si="249"/>
        <v>-1</v>
      </c>
      <c r="AD212" s="2" t="str">
        <f t="shared" si="247"/>
        <v>S211</v>
      </c>
      <c r="AE212" s="2" t="str">
        <f t="shared" si="248"/>
        <v>AA$210:AA$217</v>
      </c>
    </row>
    <row r="213" spans="2:31" x14ac:dyDescent="0.2">
      <c r="B213" s="34">
        <v>4</v>
      </c>
      <c r="C213" s="67" t="str">
        <f t="shared" ca="1" si="236"/>
        <v>Elizabeth Russell</v>
      </c>
      <c r="D213" s="67" t="str">
        <f t="shared" si="237"/>
        <v>Bromsgrove &amp; Redditch AC</v>
      </c>
      <c r="E213" s="36">
        <v>11</v>
      </c>
      <c r="F213" s="53" t="s">
        <v>1896</v>
      </c>
      <c r="G213" s="49"/>
      <c r="H213" s="49"/>
      <c r="I213" s="58">
        <f t="shared" ca="1" si="238"/>
        <v>4</v>
      </c>
      <c r="J213" s="59" t="str">
        <f t="shared" si="238"/>
        <v/>
      </c>
      <c r="K213" s="59" t="str">
        <f t="shared" si="238"/>
        <v/>
      </c>
      <c r="L213" s="59" t="str">
        <f t="shared" si="238"/>
        <v/>
      </c>
      <c r="M213" s="59" t="str">
        <f t="shared" si="238"/>
        <v/>
      </c>
      <c r="N213" s="59" t="str">
        <f t="shared" si="238"/>
        <v/>
      </c>
      <c r="O213" s="60" t="str">
        <f t="shared" si="238"/>
        <v/>
      </c>
      <c r="P213" s="149" t="str">
        <f t="shared" si="238"/>
        <v/>
      </c>
      <c r="Q213" s="2"/>
      <c r="R213" s="2"/>
      <c r="S213" s="80" t="s">
        <v>85</v>
      </c>
      <c r="T213" s="42">
        <f t="shared" ca="1" si="239"/>
        <v>4</v>
      </c>
      <c r="U213" s="42">
        <f t="shared" ca="1" si="240"/>
        <v>4</v>
      </c>
      <c r="V213" s="41" t="str">
        <f t="shared" ca="1" si="241"/>
        <v>Elizabeth Russell</v>
      </c>
      <c r="W213" s="42" t="str">
        <f t="shared" si="242"/>
        <v>=1</v>
      </c>
      <c r="X213" s="42">
        <f t="shared" ca="1" si="243"/>
        <v>1</v>
      </c>
      <c r="Y213" s="35" t="str">
        <f t="shared" si="244"/>
        <v>Bromsgrove &amp; Redditch AC</v>
      </c>
      <c r="Z213" s="1" t="str">
        <f t="shared" si="245"/>
        <v>Bromsgrove &amp; Redditch AC</v>
      </c>
      <c r="AA213" s="1">
        <f t="shared" si="246"/>
        <v>1</v>
      </c>
      <c r="AB213" s="1" t="str">
        <f>IF(S212="A","Admin!B27","Admin!C27")</f>
        <v>Admin!C27</v>
      </c>
      <c r="AC213" s="79">
        <f t="shared" si="249"/>
        <v>-2</v>
      </c>
      <c r="AD213" s="2" t="str">
        <f t="shared" si="247"/>
        <v>S211</v>
      </c>
      <c r="AE213" s="2" t="str">
        <f t="shared" si="248"/>
        <v>AA$210:AA$217</v>
      </c>
    </row>
    <row r="214" spans="2:31" x14ac:dyDescent="0.2">
      <c r="B214" s="34">
        <v>5</v>
      </c>
      <c r="C214" s="67" t="str">
        <f t="shared" ca="1" si="236"/>
        <v>Katherine Scott</v>
      </c>
      <c r="D214" s="67" t="str">
        <f t="shared" si="237"/>
        <v>Solihull &amp; Small Heath AC</v>
      </c>
      <c r="E214" s="36">
        <v>66</v>
      </c>
      <c r="F214" s="53" t="s">
        <v>1897</v>
      </c>
      <c r="G214" s="49"/>
      <c r="H214" s="49"/>
      <c r="I214" s="58" t="str">
        <f t="shared" si="238"/>
        <v/>
      </c>
      <c r="J214" s="59" t="str">
        <f t="shared" si="238"/>
        <v/>
      </c>
      <c r="K214" s="59" t="str">
        <f t="shared" si="238"/>
        <v/>
      </c>
      <c r="L214" s="59" t="str">
        <f t="shared" si="238"/>
        <v/>
      </c>
      <c r="M214" s="59" t="str">
        <f t="shared" si="238"/>
        <v/>
      </c>
      <c r="N214" s="59">
        <f t="shared" ca="1" si="238"/>
        <v>3</v>
      </c>
      <c r="O214" s="60" t="str">
        <f t="shared" si="238"/>
        <v/>
      </c>
      <c r="P214" s="149" t="str">
        <f t="shared" si="238"/>
        <v/>
      </c>
      <c r="Q214" s="2"/>
      <c r="R214" s="2"/>
      <c r="S214" s="42"/>
      <c r="T214" s="42">
        <f t="shared" ca="1" si="239"/>
        <v>3</v>
      </c>
      <c r="U214" s="42">
        <f t="shared" ca="1" si="240"/>
        <v>3</v>
      </c>
      <c r="V214" s="41" t="str">
        <f t="shared" ca="1" si="241"/>
        <v>Katherine Scott</v>
      </c>
      <c r="W214" s="42" t="str">
        <f t="shared" si="242"/>
        <v>=6</v>
      </c>
      <c r="X214" s="42">
        <f t="shared" ca="1" si="243"/>
        <v>1</v>
      </c>
      <c r="Y214" s="35" t="str">
        <f t="shared" si="244"/>
        <v>Solihull &amp; Small Heath AC</v>
      </c>
      <c r="Z214" s="1" t="str">
        <f t="shared" si="245"/>
        <v>Solihull &amp; Small Heath AC</v>
      </c>
      <c r="AA214" s="1">
        <f t="shared" si="246"/>
        <v>6</v>
      </c>
      <c r="AB214" s="1" t="str">
        <f>IF(S212="A","Admin!B28","Admin!C28")</f>
        <v>Admin!C28</v>
      </c>
      <c r="AC214" s="79">
        <f t="shared" si="249"/>
        <v>-3</v>
      </c>
      <c r="AD214" s="2" t="str">
        <f t="shared" si="247"/>
        <v>S211</v>
      </c>
      <c r="AE214" s="2" t="str">
        <f t="shared" si="248"/>
        <v>AA$210:AA$217</v>
      </c>
    </row>
    <row r="215" spans="2:31" ht="12" customHeight="1" x14ac:dyDescent="0.2">
      <c r="B215" s="34">
        <v>6</v>
      </c>
      <c r="C215" s="67" t="str">
        <f t="shared" ca="1" si="236"/>
        <v>Fiona Smith</v>
      </c>
      <c r="D215" s="67" t="str">
        <f t="shared" si="237"/>
        <v>Royal Sutton Coldfield</v>
      </c>
      <c r="E215" s="36">
        <v>55</v>
      </c>
      <c r="F215" s="53" t="s">
        <v>1898</v>
      </c>
      <c r="G215" s="49"/>
      <c r="H215" s="49"/>
      <c r="I215" s="58" t="str">
        <f t="shared" si="238"/>
        <v/>
      </c>
      <c r="J215" s="59" t="str">
        <f t="shared" si="238"/>
        <v/>
      </c>
      <c r="K215" s="59" t="str">
        <f t="shared" si="238"/>
        <v/>
      </c>
      <c r="L215" s="59" t="str">
        <f t="shared" si="238"/>
        <v/>
      </c>
      <c r="M215" s="59">
        <f t="shared" ca="1" si="238"/>
        <v>2</v>
      </c>
      <c r="N215" s="59" t="str">
        <f t="shared" si="238"/>
        <v/>
      </c>
      <c r="O215" s="60" t="str">
        <f t="shared" si="238"/>
        <v/>
      </c>
      <c r="P215" s="149" t="str">
        <f t="shared" si="238"/>
        <v/>
      </c>
      <c r="Q215" s="2"/>
      <c r="R215" s="2"/>
      <c r="S215" s="42"/>
      <c r="T215" s="42">
        <f t="shared" ca="1" si="239"/>
        <v>2</v>
      </c>
      <c r="U215" s="42">
        <f t="shared" ca="1" si="240"/>
        <v>2</v>
      </c>
      <c r="V215" s="41" t="str">
        <f t="shared" ca="1" si="241"/>
        <v>Fiona Smith</v>
      </c>
      <c r="W215" s="42" t="str">
        <f t="shared" si="242"/>
        <v>=5</v>
      </c>
      <c r="X215" s="42">
        <f t="shared" ca="1" si="243"/>
        <v>1</v>
      </c>
      <c r="Y215" s="35" t="str">
        <f t="shared" si="244"/>
        <v>Royal Sutton Coldfield</v>
      </c>
      <c r="Z215" s="1" t="str">
        <f t="shared" si="245"/>
        <v>Royal Sutton Coldfield</v>
      </c>
      <c r="AA215" s="1">
        <f t="shared" si="246"/>
        <v>5</v>
      </c>
      <c r="AB215" s="1" t="str">
        <f>IF(S212="A","Admin!B29","Admin!C29")</f>
        <v>Admin!C29</v>
      </c>
      <c r="AC215" s="79">
        <f t="shared" si="249"/>
        <v>-4</v>
      </c>
      <c r="AD215" s="2" t="str">
        <f t="shared" si="247"/>
        <v>S211</v>
      </c>
      <c r="AE215" s="2" t="str">
        <f t="shared" si="248"/>
        <v>AA$210:AA$217</v>
      </c>
    </row>
    <row r="216" spans="2:31" x14ac:dyDescent="0.2">
      <c r="B216" s="37">
        <v>7</v>
      </c>
      <c r="C216" s="68" t="str">
        <f t="shared" ca="1" si="236"/>
        <v>Caitlin Jones</v>
      </c>
      <c r="D216" s="68" t="str">
        <f t="shared" si="237"/>
        <v>Newport Harriers</v>
      </c>
      <c r="E216" s="38">
        <v>44</v>
      </c>
      <c r="F216" s="54" t="s">
        <v>1899</v>
      </c>
      <c r="G216" s="49"/>
      <c r="H216" s="49"/>
      <c r="I216" s="61" t="str">
        <f t="shared" si="238"/>
        <v/>
      </c>
      <c r="J216" s="62" t="str">
        <f t="shared" si="238"/>
        <v/>
      </c>
      <c r="K216" s="62" t="str">
        <f t="shared" si="238"/>
        <v/>
      </c>
      <c r="L216" s="62">
        <f t="shared" ca="1" si="238"/>
        <v>1</v>
      </c>
      <c r="M216" s="62" t="str">
        <f t="shared" si="238"/>
        <v/>
      </c>
      <c r="N216" s="62" t="str">
        <f t="shared" si="238"/>
        <v/>
      </c>
      <c r="O216" s="63" t="str">
        <f t="shared" si="238"/>
        <v/>
      </c>
      <c r="P216" s="149" t="str">
        <f t="shared" si="238"/>
        <v/>
      </c>
      <c r="Q216" s="2"/>
      <c r="R216" s="2"/>
      <c r="S216" s="42"/>
      <c r="T216" s="42">
        <f t="shared" ca="1" si="239"/>
        <v>1</v>
      </c>
      <c r="U216" s="42">
        <f t="shared" ca="1" si="240"/>
        <v>1</v>
      </c>
      <c r="V216" s="41" t="str">
        <f t="shared" ca="1" si="241"/>
        <v>Caitlin Jones</v>
      </c>
      <c r="W216" s="42" t="str">
        <f t="shared" si="242"/>
        <v>=4</v>
      </c>
      <c r="X216" s="42">
        <f t="shared" ca="1" si="243"/>
        <v>1</v>
      </c>
      <c r="Y216" s="35" t="str">
        <f t="shared" si="244"/>
        <v>Newport Harriers</v>
      </c>
      <c r="Z216" s="1" t="str">
        <f t="shared" si="245"/>
        <v>Newport Harriers</v>
      </c>
      <c r="AA216" s="1">
        <f t="shared" si="246"/>
        <v>4</v>
      </c>
      <c r="AB216" s="1" t="str">
        <f>IF(S212="A","Admin!B30","Admin!C30")</f>
        <v>Admin!C30</v>
      </c>
      <c r="AC216" s="79">
        <f t="shared" si="249"/>
        <v>-5</v>
      </c>
      <c r="AD216" s="2" t="str">
        <f t="shared" si="247"/>
        <v>S211</v>
      </c>
      <c r="AE216" s="2" t="str">
        <f t="shared" si="248"/>
        <v>AA$210:AA$217</v>
      </c>
    </row>
    <row r="217" spans="2:31" hidden="1" x14ac:dyDescent="0.2">
      <c r="B217" s="378">
        <v>8</v>
      </c>
      <c r="C217" s="379" t="str">
        <f t="shared" ca="1" si="236"/>
        <v/>
      </c>
      <c r="D217" s="379" t="str">
        <f t="shared" si="237"/>
        <v/>
      </c>
      <c r="E217" s="380"/>
      <c r="F217" s="381" t="s">
        <v>98</v>
      </c>
      <c r="G217" s="49"/>
      <c r="H217" s="49"/>
      <c r="I217" s="374" t="str">
        <f t="shared" si="238"/>
        <v/>
      </c>
      <c r="J217" s="382" t="str">
        <f t="shared" si="238"/>
        <v/>
      </c>
      <c r="K217" s="382" t="str">
        <f t="shared" si="238"/>
        <v/>
      </c>
      <c r="L217" s="382" t="str">
        <f t="shared" si="238"/>
        <v/>
      </c>
      <c r="M217" s="382" t="str">
        <f t="shared" si="238"/>
        <v/>
      </c>
      <c r="N217" s="382" t="str">
        <f t="shared" si="238"/>
        <v/>
      </c>
      <c r="O217" s="382" t="str">
        <f t="shared" si="238"/>
        <v/>
      </c>
      <c r="P217" s="63" t="str">
        <f t="shared" si="238"/>
        <v/>
      </c>
      <c r="Q217" s="2"/>
      <c r="R217" s="2"/>
      <c r="S217" s="42"/>
      <c r="T217" s="42">
        <f t="shared" ca="1" si="239"/>
        <v>0</v>
      </c>
      <c r="U217" s="42">
        <f t="shared" ca="1" si="240"/>
        <v>0</v>
      </c>
      <c r="V217" s="41" t="e">
        <f t="shared" ca="1" si="241"/>
        <v>#N/A</v>
      </c>
      <c r="W217" s="42" t="e">
        <f t="shared" si="242"/>
        <v>#N/A</v>
      </c>
      <c r="X217" s="42">
        <f t="shared" ca="1" si="243"/>
        <v>1</v>
      </c>
      <c r="Y217" s="35" t="e">
        <f t="shared" si="244"/>
        <v>#N/A</v>
      </c>
      <c r="Z217" s="1" t="str">
        <f t="shared" si="245"/>
        <v/>
      </c>
      <c r="AA217" s="1" t="e">
        <f t="shared" si="246"/>
        <v>#N/A</v>
      </c>
      <c r="AB217" s="1" t="str">
        <f>IF(S212="A","Admin!B31","Admin!C31")</f>
        <v>Admin!C31</v>
      </c>
      <c r="AC217" s="79">
        <f t="shared" si="249"/>
        <v>-6</v>
      </c>
      <c r="AD217" s="2" t="str">
        <f t="shared" si="247"/>
        <v>S211</v>
      </c>
      <c r="AE217" s="2" t="str">
        <f t="shared" si="248"/>
        <v>AA$210:AA$217</v>
      </c>
    </row>
  </sheetData>
  <sheetProtection password="D857" sheet="1" objects="1" scenarios="1"/>
  <mergeCells count="13">
    <mergeCell ref="F9:H9"/>
    <mergeCell ref="F10:H10"/>
    <mergeCell ref="F24:H24"/>
    <mergeCell ref="F25:H25"/>
    <mergeCell ref="F12:H12"/>
    <mergeCell ref="F11:H11"/>
    <mergeCell ref="B1:C1"/>
    <mergeCell ref="F3:H3"/>
    <mergeCell ref="F7:H7"/>
    <mergeCell ref="F8:H8"/>
    <mergeCell ref="F4:H4"/>
    <mergeCell ref="F5:H5"/>
    <mergeCell ref="F6:H6"/>
  </mergeCells>
  <phoneticPr fontId="0" type="noConversion"/>
  <conditionalFormatting sqref="I30:P37 I42:P49 I54:P61 I66:P73 I210:P217 I78:P85 I102:P109 I114:P121 I126:P133 I138:P145 I150:P157 I162:P169 I174:P181 I186:P193 I198:P205 I90:P97">
    <cfRule type="cellIs" dxfId="13" priority="1" stopIfTrue="1" operator="equal">
      <formula>"Error"</formula>
    </cfRule>
  </conditionalFormatting>
  <conditionalFormatting sqref="C210:C217 C198:C205 C186:C193 C174:C181 C162:C169 C150:C157 C138:C145 C126:C133 C114:C121 C102:C109 C90:C97 C78:C85 C66:C73 C54:C61 C42:C49 C30:C37">
    <cfRule type="cellIs" dxfId="12" priority="2" stopIfTrue="1" operator="equal">
      <formula>0</formula>
    </cfRule>
  </conditionalFormatting>
  <dataValidations count="3">
    <dataValidation type="list" allowBlank="1" showDropDown="1" showInputMessage="1" showErrorMessage="1" error="You must enter a valid A or B string ID" sqref="E38:E39 E206:E207 E182:E183 E158:E159 E134:E135 E110:E111 E86:E87 E62:E63" xr:uid="{00000000-0002-0000-0700-000000000000}">
      <formula1>$I$48:$X$48</formula1>
    </dataValidation>
    <dataValidation type="decimal" allowBlank="1" showInputMessage="1" showErrorMessage="1" errorTitle="Wind Speed" error="Wind speed must be between -10 and +10 m/s or blank" sqref="E208 E196 E112 E100 E40 E28 E64 E52" xr:uid="{00000000-0002-0000-0700-000001000000}">
      <formula1>-10</formula1>
      <formula2>10</formula2>
    </dataValidation>
    <dataValidation type="list" allowBlank="1" showDropDown="1" showInputMessage="1" showErrorMessage="1" error="You must enter a valid A or B string ID" sqref="E30:E37 E210:E217 E198:E205 E186:E193 E174:E181 E162:E169 E150:E157 E138:E145 E126:E133 E114:E121 E102:E109 E90:E97 E78:E85 E66:E73 E54:E61 E42:E49" xr:uid="{00000000-0002-0000-0700-000002000000}">
      <formula1>$I$24:$X$24</formula1>
    </dataValidation>
  </dataValidations>
  <hyperlinks>
    <hyperlink ref="F4:H4" location="A28:A49" display="A28:A49" xr:uid="{00000000-0004-0000-0700-000000000000}"/>
    <hyperlink ref="F5:H11" location="Master!A28:A49" display="Master!A28:A49" xr:uid="{00000000-0004-0000-0700-000001000000}"/>
    <hyperlink ref="F11:H11" location="A196:A217" display="A196:A217" xr:uid="{00000000-0004-0000-0700-000002000000}"/>
    <hyperlink ref="F5:H5" location="A52:A73" display="A52:A73" xr:uid="{00000000-0004-0000-0700-000003000000}"/>
    <hyperlink ref="F6:H6" location="A76:A97" display="A76:A97" xr:uid="{00000000-0004-0000-0700-000004000000}"/>
    <hyperlink ref="F7:H7" location="A100:A121" display="A100:A121" xr:uid="{00000000-0004-0000-0700-000005000000}"/>
    <hyperlink ref="F8:H8" location="A124:A145" display="A124:A145" xr:uid="{00000000-0004-0000-0700-000006000000}"/>
    <hyperlink ref="F9:H9" location="A148:A169" display="A148:A169" xr:uid="{00000000-0004-0000-0700-000007000000}"/>
    <hyperlink ref="F10:H10" location="A172:A193" display="A172:A193" xr:uid="{00000000-0004-0000-0700-000008000000}"/>
    <hyperlink ref="C4" location="Totals!A1" display="Totals" xr:uid="{00000000-0004-0000-0700-000009000000}"/>
    <hyperlink ref="C6" location="Summary!A1" display="Summary" xr:uid="{00000000-0004-0000-0700-00000A000000}"/>
    <hyperlink ref="C8" location="Declarations!A1" display="Declarations" xr:uid="{00000000-0004-0000-0700-00000B000000}"/>
  </hyperlinks>
  <pageMargins left="0.74803149606299213" right="0.74803149606299213" top="0.98425196850393704" bottom="0.98425196850393704" header="0.51181102362204722" footer="0.51181102362204722"/>
  <pageSetup paperSize="9" orientation="portrait" verticalDpi="0" r:id="rId1"/>
  <headerFooter alignWithMargins="0">
    <oddHeader>&amp;CMidland League&amp;R&amp;D</oddHeader>
    <oddFooter>&amp;L&amp;10Program by: tony_J_noel@hotmail.com&amp;R&amp;A</oddFooter>
  </headerFooter>
  <drawing r:id="rId2"/>
  <legacyDrawing r:id="rId3"/>
  <controls>
    <mc:AlternateContent xmlns:mc="http://schemas.openxmlformats.org/markup-compatibility/2006">
      <mc:Choice Requires="x14">
        <control shapeId="18586" r:id="rId4" name="imgSponsor">
          <controlPr defaultSize="0" autoLine="0" r:id="rId5">
            <anchor moveWithCells="1">
              <from>
                <xdr:col>3</xdr:col>
                <xdr:colOff>85725</xdr:colOff>
                <xdr:row>4</xdr:row>
                <xdr:rowOff>28575</xdr:rowOff>
              </from>
              <to>
                <xdr:col>4</xdr:col>
                <xdr:colOff>285750</xdr:colOff>
                <xdr:row>6</xdr:row>
                <xdr:rowOff>142875</xdr:rowOff>
              </to>
            </anchor>
          </controlPr>
        </control>
      </mc:Choice>
      <mc:Fallback>
        <control shapeId="18586" r:id="rId4" name="imgSponsor"/>
      </mc:Fallback>
    </mc:AlternateContent>
    <mc:AlternateContent xmlns:mc="http://schemas.openxmlformats.org/markup-compatibility/2006">
      <mc:Choice Requires="x14">
        <control shapeId="18438" r:id="rId6" name="CommandButton1">
          <controlPr defaultSize="0" autoLine="0" r:id="rId7">
            <anchor moveWithCells="1">
              <from>
                <xdr:col>3</xdr:col>
                <xdr:colOff>295275</xdr:colOff>
                <xdr:row>9</xdr:row>
                <xdr:rowOff>47625</xdr:rowOff>
              </from>
              <to>
                <xdr:col>4</xdr:col>
                <xdr:colOff>19050</xdr:colOff>
                <xdr:row>11</xdr:row>
                <xdr:rowOff>9525</xdr:rowOff>
              </to>
            </anchor>
          </controlPr>
        </control>
      </mc:Choice>
      <mc:Fallback>
        <control shapeId="18438" r:id="rId6" name="CommandButton1"/>
      </mc:Fallback>
    </mc:AlternateContent>
    <mc:AlternateContent xmlns:mc="http://schemas.openxmlformats.org/markup-compatibility/2006">
      <mc:Choice Requires="x14">
        <control shapeId="18437" r:id="rId8" name="cmdPrint">
          <controlPr defaultSize="0" autoLine="0" r:id="rId9">
            <anchor moveWithCells="1">
              <from>
                <xdr:col>2</xdr:col>
                <xdr:colOff>0</xdr:colOff>
                <xdr:row>9</xdr:row>
                <xdr:rowOff>38100</xdr:rowOff>
              </from>
              <to>
                <xdr:col>3</xdr:col>
                <xdr:colOff>0</xdr:colOff>
                <xdr:row>11</xdr:row>
                <xdr:rowOff>0</xdr:rowOff>
              </to>
            </anchor>
          </controlPr>
        </control>
      </mc:Choice>
      <mc:Fallback>
        <control shapeId="18437" r:id="rId8" name="cmdPrint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indexed="42"/>
  </sheetPr>
  <dimension ref="A1:AE218"/>
  <sheetViews>
    <sheetView showGridLines="0" workbookViewId="0">
      <pane ySplit="13" topLeftCell="A52" activePane="bottomLeft" state="frozen"/>
      <selection pane="bottomLeft" activeCell="F62" sqref="F62"/>
    </sheetView>
  </sheetViews>
  <sheetFormatPr defaultRowHeight="12.75" x14ac:dyDescent="0.2"/>
  <cols>
    <col min="1" max="1" width="1.75" style="1" customWidth="1"/>
    <col min="2" max="2" width="5.25" style="2" customWidth="1"/>
    <col min="3" max="3" width="19.625" style="1" customWidth="1"/>
    <col min="4" max="4" width="11.625" style="1" customWidth="1"/>
    <col min="5" max="5" width="4.125" style="1" customWidth="1"/>
    <col min="6" max="6" width="7.875" style="1" customWidth="1"/>
    <col min="7" max="7" width="5.625" style="1" customWidth="1"/>
    <col min="8" max="8" width="0.5" style="1" customWidth="1"/>
    <col min="9" max="15" width="10.75" style="1" customWidth="1"/>
    <col min="16" max="16" width="10.75" style="1" hidden="1" customWidth="1"/>
    <col min="17" max="17" width="7.125" style="1" customWidth="1"/>
    <col min="18" max="18" width="7.125" style="1" hidden="1" customWidth="1"/>
    <col min="19" max="19" width="16" style="1" hidden="1" customWidth="1"/>
    <col min="20" max="20" width="8.25" style="1" hidden="1" customWidth="1"/>
    <col min="21" max="21" width="5.125" style="1" hidden="1" customWidth="1"/>
    <col min="22" max="22" width="9.75" style="1" hidden="1" customWidth="1"/>
    <col min="23" max="23" width="12.875" style="2" hidden="1" customWidth="1"/>
    <col min="24" max="24" width="3.5" style="2" hidden="1" customWidth="1"/>
    <col min="25" max="25" width="13.25" style="1" hidden="1" customWidth="1"/>
    <col min="26" max="26" width="14.75" style="1" hidden="1" customWidth="1"/>
    <col min="27" max="27" width="4.5" style="1" hidden="1" customWidth="1"/>
    <col min="28" max="28" width="8.875" style="1" hidden="1" customWidth="1"/>
    <col min="29" max="29" width="2.375" style="1" hidden="1" customWidth="1"/>
    <col min="30" max="30" width="5.25" style="2" hidden="1" customWidth="1"/>
    <col min="31" max="31" width="10.75" style="1" hidden="1" customWidth="1"/>
    <col min="32" max="16384" width="9" style="1"/>
  </cols>
  <sheetData>
    <row r="1" spans="2:26" x14ac:dyDescent="0.2">
      <c r="B1" s="429">
        <f>Admin!B35</f>
        <v>43253</v>
      </c>
      <c r="C1" s="429"/>
      <c r="E1" s="8"/>
      <c r="F1" s="9" t="str">
        <f>Admin!B34</f>
        <v>Midland League (Div 4)</v>
      </c>
      <c r="G1" s="26"/>
      <c r="H1" s="26"/>
      <c r="I1" s="8"/>
      <c r="O1" s="8" t="str">
        <f>Admin!B36</f>
        <v>Burton</v>
      </c>
      <c r="Q1" s="10"/>
      <c r="R1" s="10"/>
      <c r="S1" s="10"/>
      <c r="U1" s="8"/>
      <c r="V1" s="10"/>
    </row>
    <row r="2" spans="2:26" ht="6" customHeight="1" x14ac:dyDescent="0.2">
      <c r="B2" s="9"/>
      <c r="D2" s="39"/>
      <c r="E2" s="8"/>
      <c r="F2" s="10"/>
      <c r="G2" s="26"/>
      <c r="H2" s="26"/>
      <c r="I2" s="8"/>
      <c r="N2" s="10"/>
      <c r="O2" s="10"/>
      <c r="P2" s="10"/>
      <c r="Q2" s="10"/>
      <c r="R2" s="10"/>
      <c r="S2" s="10"/>
      <c r="U2" s="8"/>
      <c r="V2" s="10"/>
    </row>
    <row r="3" spans="2:26" ht="13.5" thickBot="1" x14ac:dyDescent="0.25">
      <c r="B3" s="9"/>
      <c r="D3" s="39"/>
      <c r="E3" s="8"/>
      <c r="F3" s="433" t="s">
        <v>105</v>
      </c>
      <c r="G3" s="434"/>
      <c r="H3" s="435"/>
      <c r="I3" s="98" t="str">
        <f>Admin!A12</f>
        <v>Bromsgrove &amp; Redditch AC</v>
      </c>
      <c r="J3" s="76" t="str">
        <f>Admin!A13</f>
        <v>Burton AC</v>
      </c>
      <c r="K3" s="98" t="str">
        <f>Admin!A14</f>
        <v>Kidderminster &amp; Stourport AC</v>
      </c>
      <c r="L3" s="76" t="str">
        <f>Admin!A15</f>
        <v>Newport Harriers</v>
      </c>
      <c r="M3" s="98" t="str">
        <f>Admin!A16</f>
        <v>Royal Sutton Coldfield</v>
      </c>
      <c r="N3" s="76" t="str">
        <f>Admin!A17</f>
        <v>Solihull &amp; Small Heath AC</v>
      </c>
      <c r="O3" s="76" t="str">
        <f>Admin!A18</f>
        <v>Stratford on Avon AC</v>
      </c>
      <c r="P3" s="105" t="str">
        <f>Admin!A19</f>
        <v>Team8</v>
      </c>
      <c r="Q3" s="10"/>
      <c r="R3" s="10"/>
      <c r="S3" s="88" t="s">
        <v>288</v>
      </c>
      <c r="T3" s="2" t="s">
        <v>181</v>
      </c>
      <c r="U3" s="8" t="s">
        <v>311</v>
      </c>
      <c r="V3" s="88" t="s">
        <v>288</v>
      </c>
      <c r="W3" s="7" t="s">
        <v>298</v>
      </c>
      <c r="X3" s="7">
        <v>1</v>
      </c>
      <c r="Y3" s="7" t="s">
        <v>288</v>
      </c>
      <c r="Z3" s="6" t="s">
        <v>295</v>
      </c>
    </row>
    <row r="4" spans="2:26" ht="13.5" thickBot="1" x14ac:dyDescent="0.25">
      <c r="B4" s="9"/>
      <c r="C4" s="161" t="s">
        <v>183</v>
      </c>
      <c r="D4" s="39"/>
      <c r="E4" s="8"/>
      <c r="F4" s="436" t="str">
        <f ca="1">F14</f>
        <v>Mens 4x100m</v>
      </c>
      <c r="G4" s="437"/>
      <c r="H4" s="438"/>
      <c r="I4" s="99">
        <f t="shared" ref="I4:P12" ca="1" si="0">IF(I14&gt;0,I14,"")</f>
        <v>7</v>
      </c>
      <c r="J4" s="102">
        <f t="shared" ca="1" si="0"/>
        <v>5</v>
      </c>
      <c r="K4" s="99">
        <f t="shared" ca="1" si="0"/>
        <v>3</v>
      </c>
      <c r="L4" s="102">
        <f t="shared" ca="1" si="0"/>
        <v>4</v>
      </c>
      <c r="M4" s="99">
        <f t="shared" ca="1" si="0"/>
        <v>10</v>
      </c>
      <c r="N4" s="102">
        <f t="shared" ca="1" si="0"/>
        <v>6</v>
      </c>
      <c r="O4" s="102">
        <f t="shared" ca="1" si="0"/>
        <v>8</v>
      </c>
      <c r="P4" s="86" t="str">
        <f t="shared" ca="1" si="0"/>
        <v/>
      </c>
      <c r="Q4" s="252" t="str">
        <f t="shared" ref="Q4:Q11" ca="1" si="1">IF(U4&gt;0,"Error","")</f>
        <v/>
      </c>
      <c r="R4" s="10"/>
      <c r="S4" s="89" t="str">
        <f>VLOOKUP(S$3,$V$3:$Z$4,2,FALSE)</f>
        <v>AthletesWomen</v>
      </c>
      <c r="T4" s="2">
        <f t="shared" ref="T4:T11" ca="1" si="2">IF(SUM(I4:P4)&gt;0,1,0)</f>
        <v>1</v>
      </c>
      <c r="U4" s="8">
        <f ca="1">COUNTIF(I30:P49,"=Error")/2</f>
        <v>0</v>
      </c>
      <c r="V4" s="88" t="s">
        <v>289</v>
      </c>
      <c r="W4" s="7" t="s">
        <v>297</v>
      </c>
      <c r="X4" s="7">
        <v>32</v>
      </c>
      <c r="Y4" s="7" t="s">
        <v>289</v>
      </c>
      <c r="Z4" s="6" t="s">
        <v>296</v>
      </c>
    </row>
    <row r="5" spans="2:26" ht="13.5" thickBot="1" x14ac:dyDescent="0.25">
      <c r="B5" s="9"/>
      <c r="C5" s="2"/>
      <c r="D5" s="39"/>
      <c r="E5" s="8"/>
      <c r="F5" s="436" t="str">
        <f ca="1">F15</f>
        <v>Mens 4x400m</v>
      </c>
      <c r="G5" s="437"/>
      <c r="H5" s="438"/>
      <c r="I5" s="99">
        <f t="shared" ca="1" si="0"/>
        <v>7</v>
      </c>
      <c r="J5" s="102">
        <f t="shared" ca="1" si="0"/>
        <v>5</v>
      </c>
      <c r="K5" s="99">
        <f t="shared" ca="1" si="0"/>
        <v>3</v>
      </c>
      <c r="L5" s="102">
        <f t="shared" ca="1" si="0"/>
        <v>8</v>
      </c>
      <c r="M5" s="99">
        <f t="shared" ca="1" si="0"/>
        <v>10</v>
      </c>
      <c r="N5" s="102">
        <f t="shared" ca="1" si="0"/>
        <v>6</v>
      </c>
      <c r="O5" s="102">
        <f t="shared" ca="1" si="0"/>
        <v>4</v>
      </c>
      <c r="P5" s="86" t="str">
        <f t="shared" ca="1" si="0"/>
        <v/>
      </c>
      <c r="Q5" s="252" t="str">
        <f t="shared" ca="1" si="1"/>
        <v/>
      </c>
      <c r="R5" s="10"/>
      <c r="S5" s="89" t="str">
        <f>VLOOKUP(S$3,$V$3:$Z$5,5,FALSE)</f>
        <v>EventListWomen</v>
      </c>
      <c r="T5" s="2">
        <f t="shared" ca="1" si="2"/>
        <v>1</v>
      </c>
      <c r="U5" s="8">
        <f ca="1">COUNTIF(I54:P73,"=Error")/2</f>
        <v>0</v>
      </c>
      <c r="V5" s="218"/>
      <c r="W5" s="219"/>
      <c r="X5" s="219"/>
      <c r="Y5" s="219"/>
      <c r="Z5" s="220"/>
    </row>
    <row r="6" spans="2:26" ht="13.5" thickBot="1" x14ac:dyDescent="0.25">
      <c r="B6" s="9"/>
      <c r="C6" s="161" t="s">
        <v>182</v>
      </c>
      <c r="D6" s="39"/>
      <c r="E6" s="8"/>
      <c r="F6" s="436" t="str">
        <f ca="1">F16</f>
        <v>Womens 4x100m</v>
      </c>
      <c r="G6" s="437"/>
      <c r="H6" s="438"/>
      <c r="I6" s="99">
        <f t="shared" ca="1" si="0"/>
        <v>6</v>
      </c>
      <c r="J6" s="102">
        <f t="shared" ca="1" si="0"/>
        <v>5</v>
      </c>
      <c r="K6" s="99">
        <f t="shared" ca="1" si="0"/>
        <v>3</v>
      </c>
      <c r="L6" s="102">
        <f t="shared" ca="1" si="0"/>
        <v>7</v>
      </c>
      <c r="M6" s="99">
        <f t="shared" ca="1" si="0"/>
        <v>4</v>
      </c>
      <c r="N6" s="102">
        <f t="shared" ca="1" si="0"/>
        <v>8</v>
      </c>
      <c r="O6" s="102">
        <f t="shared" ca="1" si="0"/>
        <v>10</v>
      </c>
      <c r="P6" s="86" t="str">
        <f t="shared" ca="1" si="0"/>
        <v/>
      </c>
      <c r="Q6" s="252" t="str">
        <f t="shared" ca="1" si="1"/>
        <v/>
      </c>
      <c r="R6" s="10"/>
      <c r="S6" s="89" t="str">
        <f>VLOOKUP(S$3,$V$3:$Z$4,4,FALSE)</f>
        <v>Women</v>
      </c>
      <c r="T6" s="2">
        <f t="shared" ca="1" si="2"/>
        <v>1</v>
      </c>
      <c r="U6" s="8">
        <f ca="1">COUNTIF(I78:P97,"=Error")/2</f>
        <v>0</v>
      </c>
      <c r="V6" s="221"/>
      <c r="W6" s="219"/>
      <c r="X6" s="219"/>
      <c r="Y6" s="220"/>
      <c r="Z6" s="220"/>
    </row>
    <row r="7" spans="2:26" ht="13.5" thickBot="1" x14ac:dyDescent="0.25">
      <c r="B7" s="9"/>
      <c r="C7" s="2"/>
      <c r="D7" s="39"/>
      <c r="E7" s="8"/>
      <c r="F7" s="436" t="str">
        <f ca="1">F17</f>
        <v>Womens 4x400m</v>
      </c>
      <c r="G7" s="437"/>
      <c r="H7" s="438"/>
      <c r="I7" s="99">
        <f t="shared" ca="1" si="0"/>
        <v>6</v>
      </c>
      <c r="J7" s="102" t="str">
        <f t="shared" ca="1" si="0"/>
        <v/>
      </c>
      <c r="K7" s="99">
        <f t="shared" ca="1" si="0"/>
        <v>7</v>
      </c>
      <c r="L7" s="102">
        <f t="shared" ca="1" si="0"/>
        <v>5</v>
      </c>
      <c r="M7" s="99">
        <f t="shared" ca="1" si="0"/>
        <v>4</v>
      </c>
      <c r="N7" s="102">
        <f t="shared" ca="1" si="0"/>
        <v>8</v>
      </c>
      <c r="O7" s="102">
        <f t="shared" ca="1" si="0"/>
        <v>10</v>
      </c>
      <c r="P7" s="86" t="str">
        <f t="shared" ca="1" si="0"/>
        <v/>
      </c>
      <c r="Q7" s="252" t="str">
        <f t="shared" ca="1" si="1"/>
        <v/>
      </c>
      <c r="R7" s="10"/>
      <c r="S7" s="133">
        <f>VLOOKUP(S$3,$V$3:$Z$5,3,FALSE)</f>
        <v>1</v>
      </c>
      <c r="T7" s="2">
        <f t="shared" ca="1" si="2"/>
        <v>1</v>
      </c>
      <c r="U7" s="8">
        <f ca="1">COUNTIF(I102:P121,"=Error")/2</f>
        <v>0</v>
      </c>
      <c r="V7" s="10"/>
    </row>
    <row r="8" spans="2:26" ht="13.5" thickBot="1" x14ac:dyDescent="0.25">
      <c r="B8" s="9"/>
      <c r="C8" s="161" t="s">
        <v>184</v>
      </c>
      <c r="D8" s="39"/>
      <c r="E8" s="8"/>
      <c r="F8" s="436" t="s">
        <v>75</v>
      </c>
      <c r="G8" s="437"/>
      <c r="H8" s="438"/>
      <c r="I8" s="99" t="str">
        <f t="shared" ca="1" si="0"/>
        <v/>
      </c>
      <c r="J8" s="102" t="str">
        <f t="shared" ca="1" si="0"/>
        <v/>
      </c>
      <c r="K8" s="99" t="str">
        <f t="shared" ca="1" si="0"/>
        <v/>
      </c>
      <c r="L8" s="102" t="str">
        <f t="shared" ca="1" si="0"/>
        <v/>
      </c>
      <c r="M8" s="99" t="str">
        <f t="shared" ca="1" si="0"/>
        <v/>
      </c>
      <c r="N8" s="102" t="str">
        <f t="shared" ca="1" si="0"/>
        <v/>
      </c>
      <c r="O8" s="102" t="str">
        <f t="shared" ca="1" si="0"/>
        <v/>
      </c>
      <c r="P8" s="86" t="str">
        <f t="shared" ca="1" si="0"/>
        <v/>
      </c>
      <c r="Q8" s="252" t="str">
        <f t="shared" si="1"/>
        <v/>
      </c>
      <c r="R8" s="10"/>
      <c r="S8" s="65"/>
      <c r="T8" s="2">
        <f t="shared" ca="1" si="2"/>
        <v>0</v>
      </c>
      <c r="U8" s="8">
        <f>COUNTIF(I126:P145,"=Error")/2</f>
        <v>0</v>
      </c>
      <c r="V8" s="10"/>
    </row>
    <row r="9" spans="2:26" x14ac:dyDescent="0.2">
      <c r="B9" s="9"/>
      <c r="D9" s="39"/>
      <c r="E9" s="8"/>
      <c r="F9" s="436" t="s">
        <v>75</v>
      </c>
      <c r="G9" s="437"/>
      <c r="H9" s="438"/>
      <c r="I9" s="99" t="str">
        <f t="shared" ca="1" si="0"/>
        <v/>
      </c>
      <c r="J9" s="102" t="str">
        <f t="shared" ca="1" si="0"/>
        <v/>
      </c>
      <c r="K9" s="99" t="str">
        <f t="shared" ca="1" si="0"/>
        <v/>
      </c>
      <c r="L9" s="102" t="str">
        <f t="shared" ca="1" si="0"/>
        <v/>
      </c>
      <c r="M9" s="99" t="str">
        <f t="shared" ca="1" si="0"/>
        <v/>
      </c>
      <c r="N9" s="102" t="str">
        <f t="shared" ca="1" si="0"/>
        <v/>
      </c>
      <c r="O9" s="102" t="str">
        <f t="shared" ca="1" si="0"/>
        <v/>
      </c>
      <c r="P9" s="86" t="str">
        <f t="shared" ca="1" si="0"/>
        <v/>
      </c>
      <c r="Q9" s="252" t="str">
        <f t="shared" si="1"/>
        <v/>
      </c>
      <c r="R9" s="10"/>
      <c r="S9" s="65"/>
      <c r="T9" s="2">
        <f t="shared" ca="1" si="2"/>
        <v>0</v>
      </c>
      <c r="U9" s="8">
        <f>COUNTIF(I150:P169,"=Error")/2</f>
        <v>0</v>
      </c>
      <c r="V9" s="10"/>
    </row>
    <row r="10" spans="2:26" x14ac:dyDescent="0.2">
      <c r="B10" s="9"/>
      <c r="D10" s="39"/>
      <c r="E10" s="8"/>
      <c r="F10" s="436" t="s">
        <v>75</v>
      </c>
      <c r="G10" s="437"/>
      <c r="H10" s="438"/>
      <c r="I10" s="99" t="str">
        <f t="shared" ca="1" si="0"/>
        <v/>
      </c>
      <c r="J10" s="102" t="str">
        <f t="shared" ca="1" si="0"/>
        <v/>
      </c>
      <c r="K10" s="99" t="str">
        <f t="shared" ca="1" si="0"/>
        <v/>
      </c>
      <c r="L10" s="102" t="str">
        <f t="shared" ca="1" si="0"/>
        <v/>
      </c>
      <c r="M10" s="99" t="str">
        <f t="shared" ca="1" si="0"/>
        <v/>
      </c>
      <c r="N10" s="102" t="str">
        <f t="shared" ca="1" si="0"/>
        <v/>
      </c>
      <c r="O10" s="102" t="str">
        <f t="shared" ca="1" si="0"/>
        <v/>
      </c>
      <c r="P10" s="86" t="str">
        <f t="shared" ca="1" si="0"/>
        <v/>
      </c>
      <c r="Q10" s="252" t="str">
        <f t="shared" si="1"/>
        <v/>
      </c>
      <c r="R10" s="10"/>
      <c r="S10" s="65"/>
      <c r="T10" s="2">
        <f t="shared" ca="1" si="2"/>
        <v>0</v>
      </c>
      <c r="U10" s="8">
        <f>COUNTIF(I174:P193,"=Error")/2</f>
        <v>0</v>
      </c>
      <c r="V10" s="10"/>
    </row>
    <row r="11" spans="2:26" x14ac:dyDescent="0.2">
      <c r="B11" s="9"/>
      <c r="D11" s="39"/>
      <c r="E11" s="8"/>
      <c r="F11" s="442" t="s">
        <v>75</v>
      </c>
      <c r="G11" s="443"/>
      <c r="H11" s="444"/>
      <c r="I11" s="100" t="str">
        <f t="shared" ca="1" si="0"/>
        <v/>
      </c>
      <c r="J11" s="103" t="str">
        <f t="shared" ca="1" si="0"/>
        <v/>
      </c>
      <c r="K11" s="100" t="str">
        <f t="shared" ca="1" si="0"/>
        <v/>
      </c>
      <c r="L11" s="103" t="str">
        <f t="shared" ca="1" si="0"/>
        <v/>
      </c>
      <c r="M11" s="100" t="str">
        <f t="shared" ca="1" si="0"/>
        <v/>
      </c>
      <c r="N11" s="103" t="str">
        <f t="shared" ca="1" si="0"/>
        <v/>
      </c>
      <c r="O11" s="103" t="str">
        <f t="shared" ca="1" si="0"/>
        <v/>
      </c>
      <c r="P11" s="96" t="str">
        <f t="shared" ca="1" si="0"/>
        <v/>
      </c>
      <c r="Q11" s="252" t="str">
        <f t="shared" si="1"/>
        <v/>
      </c>
      <c r="R11" s="10"/>
      <c r="S11" s="65"/>
      <c r="T11" s="2">
        <f t="shared" ca="1" si="2"/>
        <v>0</v>
      </c>
      <c r="U11" s="8">
        <f>COUNTIF(I198:P217,"=Error")/2</f>
        <v>0</v>
      </c>
      <c r="V11" s="10"/>
    </row>
    <row r="12" spans="2:26" ht="13.5" customHeight="1" x14ac:dyDescent="0.2">
      <c r="B12" s="9"/>
      <c r="D12" s="39"/>
      <c r="E12" s="8"/>
      <c r="F12" s="439" t="s">
        <v>46</v>
      </c>
      <c r="G12" s="440"/>
      <c r="H12" s="441"/>
      <c r="I12" s="101">
        <f t="shared" ca="1" si="0"/>
        <v>26</v>
      </c>
      <c r="J12" s="104">
        <f t="shared" ca="1" si="0"/>
        <v>15</v>
      </c>
      <c r="K12" s="101">
        <f t="shared" ca="1" si="0"/>
        <v>16</v>
      </c>
      <c r="L12" s="104">
        <f t="shared" ca="1" si="0"/>
        <v>24</v>
      </c>
      <c r="M12" s="101">
        <f t="shared" ca="1" si="0"/>
        <v>28</v>
      </c>
      <c r="N12" s="104">
        <f t="shared" ca="1" si="0"/>
        <v>28</v>
      </c>
      <c r="O12" s="104">
        <f t="shared" ca="1" si="0"/>
        <v>32</v>
      </c>
      <c r="P12" s="97" t="str">
        <f t="shared" ca="1" si="0"/>
        <v/>
      </c>
      <c r="Q12" s="10"/>
      <c r="R12" s="10"/>
      <c r="S12" s="65"/>
      <c r="T12" s="2"/>
      <c r="U12" s="253">
        <f ca="1">SUM(U4:U11)</f>
        <v>0</v>
      </c>
      <c r="V12" s="10"/>
    </row>
    <row r="13" spans="2:26" ht="13.5" customHeight="1" x14ac:dyDescent="0.2">
      <c r="B13" s="9"/>
      <c r="D13" s="39"/>
      <c r="E13" s="8"/>
      <c r="F13" s="65"/>
      <c r="G13" s="65"/>
      <c r="H13" s="65"/>
      <c r="I13" s="8"/>
      <c r="N13" s="10"/>
      <c r="O13" s="10"/>
      <c r="P13" s="10"/>
      <c r="Q13" s="10"/>
      <c r="R13" s="10"/>
      <c r="S13" s="10"/>
      <c r="U13" s="8"/>
      <c r="V13" s="10"/>
    </row>
    <row r="14" spans="2:26" ht="13.5" hidden="1" customHeight="1" x14ac:dyDescent="0.2">
      <c r="B14" s="9"/>
      <c r="D14" s="39"/>
      <c r="E14" s="8">
        <v>30</v>
      </c>
      <c r="F14" s="83" t="str">
        <f t="shared" ref="F14:F21" ca="1" si="3">INDIRECT("S" &amp; E14)</f>
        <v>Mens 4x100m</v>
      </c>
      <c r="G14" s="84"/>
      <c r="H14" s="84"/>
      <c r="I14" s="84">
        <f t="shared" ref="I14:P21" ca="1" si="4">SUM(INDIRECT(I$23 &amp; ($E14) &amp; ":" &amp; I$23 &amp; ($E14 +19)))</f>
        <v>7</v>
      </c>
      <c r="J14" s="84">
        <f t="shared" ca="1" si="4"/>
        <v>5</v>
      </c>
      <c r="K14" s="84">
        <f t="shared" ca="1" si="4"/>
        <v>3</v>
      </c>
      <c r="L14" s="84">
        <f t="shared" ca="1" si="4"/>
        <v>4</v>
      </c>
      <c r="M14" s="84">
        <f t="shared" ca="1" si="4"/>
        <v>10</v>
      </c>
      <c r="N14" s="84">
        <f t="shared" ca="1" si="4"/>
        <v>6</v>
      </c>
      <c r="O14" s="84">
        <f t="shared" ca="1" si="4"/>
        <v>8</v>
      </c>
      <c r="P14" s="84">
        <f t="shared" ca="1" si="4"/>
        <v>0</v>
      </c>
      <c r="Q14" s="10"/>
      <c r="R14" s="10"/>
      <c r="S14" s="10"/>
      <c r="U14" s="8"/>
      <c r="V14" s="10"/>
    </row>
    <row r="15" spans="2:26" ht="13.5" hidden="1" customHeight="1" x14ac:dyDescent="0.2">
      <c r="B15" s="9"/>
      <c r="D15" s="39"/>
      <c r="E15" s="8">
        <f t="shared" ref="E15:E21" si="5">E14+24</f>
        <v>54</v>
      </c>
      <c r="F15" s="83" t="str">
        <f t="shared" ca="1" si="3"/>
        <v>Mens 4x400m</v>
      </c>
      <c r="G15" s="66"/>
      <c r="H15" s="66"/>
      <c r="I15" s="84">
        <f t="shared" ca="1" si="4"/>
        <v>7</v>
      </c>
      <c r="J15" s="84">
        <f t="shared" ca="1" si="4"/>
        <v>5</v>
      </c>
      <c r="K15" s="84">
        <f t="shared" ca="1" si="4"/>
        <v>3</v>
      </c>
      <c r="L15" s="84">
        <f t="shared" ca="1" si="4"/>
        <v>8</v>
      </c>
      <c r="M15" s="84">
        <f t="shared" ca="1" si="4"/>
        <v>10</v>
      </c>
      <c r="N15" s="84">
        <f t="shared" ca="1" si="4"/>
        <v>6</v>
      </c>
      <c r="O15" s="84">
        <f t="shared" ca="1" si="4"/>
        <v>4</v>
      </c>
      <c r="P15" s="84">
        <f t="shared" ca="1" si="4"/>
        <v>0</v>
      </c>
      <c r="Q15" s="10"/>
      <c r="R15" s="10"/>
      <c r="S15" s="10"/>
      <c r="U15" s="8"/>
      <c r="V15" s="10"/>
    </row>
    <row r="16" spans="2:26" ht="13.5" hidden="1" customHeight="1" x14ac:dyDescent="0.2">
      <c r="B16" s="9"/>
      <c r="D16" s="39"/>
      <c r="E16" s="8">
        <f t="shared" si="5"/>
        <v>78</v>
      </c>
      <c r="F16" s="83" t="str">
        <f t="shared" ca="1" si="3"/>
        <v>Womens 4x100m</v>
      </c>
      <c r="G16" s="66"/>
      <c r="H16" s="66"/>
      <c r="I16" s="84">
        <f t="shared" ca="1" si="4"/>
        <v>6</v>
      </c>
      <c r="J16" s="84">
        <f t="shared" ca="1" si="4"/>
        <v>5</v>
      </c>
      <c r="K16" s="84">
        <f t="shared" ca="1" si="4"/>
        <v>3</v>
      </c>
      <c r="L16" s="84">
        <f t="shared" ca="1" si="4"/>
        <v>7</v>
      </c>
      <c r="M16" s="84">
        <f t="shared" ca="1" si="4"/>
        <v>4</v>
      </c>
      <c r="N16" s="84">
        <f t="shared" ca="1" si="4"/>
        <v>8</v>
      </c>
      <c r="O16" s="84">
        <f t="shared" ca="1" si="4"/>
        <v>10</v>
      </c>
      <c r="P16" s="84">
        <f t="shared" ca="1" si="4"/>
        <v>0</v>
      </c>
      <c r="Q16" s="10"/>
      <c r="R16" s="10"/>
      <c r="S16" s="10"/>
      <c r="U16" s="8"/>
      <c r="V16" s="10"/>
    </row>
    <row r="17" spans="2:31" ht="13.5" hidden="1" customHeight="1" x14ac:dyDescent="0.2">
      <c r="B17" s="9"/>
      <c r="D17" s="39"/>
      <c r="E17" s="8">
        <f t="shared" si="5"/>
        <v>102</v>
      </c>
      <c r="F17" s="83" t="str">
        <f t="shared" ca="1" si="3"/>
        <v>Womens 4x400m</v>
      </c>
      <c r="G17" s="66"/>
      <c r="H17" s="66"/>
      <c r="I17" s="84">
        <f t="shared" ca="1" si="4"/>
        <v>6</v>
      </c>
      <c r="J17" s="84">
        <f t="shared" ca="1" si="4"/>
        <v>0</v>
      </c>
      <c r="K17" s="84">
        <f t="shared" ca="1" si="4"/>
        <v>7</v>
      </c>
      <c r="L17" s="84">
        <f t="shared" ca="1" si="4"/>
        <v>5</v>
      </c>
      <c r="M17" s="84">
        <f t="shared" ca="1" si="4"/>
        <v>4</v>
      </c>
      <c r="N17" s="84">
        <f t="shared" ca="1" si="4"/>
        <v>8</v>
      </c>
      <c r="O17" s="84">
        <f t="shared" ca="1" si="4"/>
        <v>10</v>
      </c>
      <c r="P17" s="84">
        <f t="shared" ca="1" si="4"/>
        <v>0</v>
      </c>
      <c r="Q17" s="10"/>
      <c r="R17" s="10"/>
      <c r="S17" s="10"/>
      <c r="U17" s="8"/>
      <c r="V17" s="10"/>
    </row>
    <row r="18" spans="2:31" ht="13.5" hidden="1" customHeight="1" x14ac:dyDescent="0.2">
      <c r="B18" s="9"/>
      <c r="D18" s="39"/>
      <c r="E18" s="8">
        <f t="shared" si="5"/>
        <v>126</v>
      </c>
      <c r="F18" s="83" t="e">
        <f t="shared" ca="1" si="3"/>
        <v>#N/A</v>
      </c>
      <c r="G18" s="66"/>
      <c r="H18" s="66"/>
      <c r="I18" s="84">
        <f t="shared" ca="1" si="4"/>
        <v>0</v>
      </c>
      <c r="J18" s="84">
        <f t="shared" ca="1" si="4"/>
        <v>0</v>
      </c>
      <c r="K18" s="84">
        <f t="shared" ca="1" si="4"/>
        <v>0</v>
      </c>
      <c r="L18" s="84">
        <f t="shared" ca="1" si="4"/>
        <v>0</v>
      </c>
      <c r="M18" s="84">
        <f t="shared" ca="1" si="4"/>
        <v>0</v>
      </c>
      <c r="N18" s="84">
        <f t="shared" ca="1" si="4"/>
        <v>0</v>
      </c>
      <c r="O18" s="84">
        <f t="shared" ca="1" si="4"/>
        <v>0</v>
      </c>
      <c r="P18" s="84">
        <f t="shared" ca="1" si="4"/>
        <v>0</v>
      </c>
      <c r="Q18" s="10"/>
      <c r="R18" s="10"/>
      <c r="S18" s="10"/>
      <c r="U18" s="8"/>
      <c r="V18" s="10"/>
    </row>
    <row r="19" spans="2:31" ht="13.5" hidden="1" customHeight="1" x14ac:dyDescent="0.2">
      <c r="B19" s="9"/>
      <c r="D19" s="39"/>
      <c r="E19" s="8">
        <f t="shared" si="5"/>
        <v>150</v>
      </c>
      <c r="F19" s="83" t="e">
        <f t="shared" ca="1" si="3"/>
        <v>#N/A</v>
      </c>
      <c r="G19" s="66"/>
      <c r="H19" s="66"/>
      <c r="I19" s="84">
        <f t="shared" ca="1" si="4"/>
        <v>0</v>
      </c>
      <c r="J19" s="84">
        <f t="shared" ca="1" si="4"/>
        <v>0</v>
      </c>
      <c r="K19" s="84">
        <f t="shared" ca="1" si="4"/>
        <v>0</v>
      </c>
      <c r="L19" s="84">
        <f t="shared" ca="1" si="4"/>
        <v>0</v>
      </c>
      <c r="M19" s="84">
        <f t="shared" ca="1" si="4"/>
        <v>0</v>
      </c>
      <c r="N19" s="84">
        <f t="shared" ca="1" si="4"/>
        <v>0</v>
      </c>
      <c r="O19" s="84">
        <f t="shared" ca="1" si="4"/>
        <v>0</v>
      </c>
      <c r="P19" s="84">
        <f t="shared" ca="1" si="4"/>
        <v>0</v>
      </c>
      <c r="Q19" s="10"/>
      <c r="R19" s="10"/>
      <c r="S19" s="10"/>
      <c r="U19" s="8"/>
      <c r="V19" s="10"/>
    </row>
    <row r="20" spans="2:31" ht="13.5" hidden="1" customHeight="1" x14ac:dyDescent="0.2">
      <c r="B20" s="9"/>
      <c r="D20" s="39"/>
      <c r="E20" s="8">
        <f t="shared" si="5"/>
        <v>174</v>
      </c>
      <c r="F20" s="83" t="e">
        <f t="shared" ca="1" si="3"/>
        <v>#N/A</v>
      </c>
      <c r="G20" s="66"/>
      <c r="H20" s="66"/>
      <c r="I20" s="84">
        <f t="shared" ca="1" si="4"/>
        <v>0</v>
      </c>
      <c r="J20" s="84">
        <f t="shared" ca="1" si="4"/>
        <v>0</v>
      </c>
      <c r="K20" s="84">
        <f t="shared" ca="1" si="4"/>
        <v>0</v>
      </c>
      <c r="L20" s="84">
        <f t="shared" ca="1" si="4"/>
        <v>0</v>
      </c>
      <c r="M20" s="84">
        <f t="shared" ca="1" si="4"/>
        <v>0</v>
      </c>
      <c r="N20" s="84">
        <f t="shared" ca="1" si="4"/>
        <v>0</v>
      </c>
      <c r="O20" s="84">
        <f t="shared" ca="1" si="4"/>
        <v>0</v>
      </c>
      <c r="P20" s="84">
        <f t="shared" ca="1" si="4"/>
        <v>0</v>
      </c>
      <c r="Q20" s="10"/>
      <c r="R20" s="10"/>
      <c r="S20" s="10"/>
      <c r="U20" s="8"/>
      <c r="V20" s="10"/>
    </row>
    <row r="21" spans="2:31" ht="13.5" hidden="1" customHeight="1" x14ac:dyDescent="0.2">
      <c r="B21" s="9"/>
      <c r="D21" s="39"/>
      <c r="E21" s="8">
        <f t="shared" si="5"/>
        <v>198</v>
      </c>
      <c r="F21" s="83" t="e">
        <f t="shared" ca="1" si="3"/>
        <v>#N/A</v>
      </c>
      <c r="G21" s="85"/>
      <c r="H21" s="85"/>
      <c r="I21" s="84">
        <f t="shared" ca="1" si="4"/>
        <v>0</v>
      </c>
      <c r="J21" s="84">
        <f t="shared" ca="1" si="4"/>
        <v>0</v>
      </c>
      <c r="K21" s="84">
        <f t="shared" ca="1" si="4"/>
        <v>0</v>
      </c>
      <c r="L21" s="84">
        <f t="shared" ca="1" si="4"/>
        <v>0</v>
      </c>
      <c r="M21" s="84">
        <f t="shared" ca="1" si="4"/>
        <v>0</v>
      </c>
      <c r="N21" s="84">
        <f t="shared" ca="1" si="4"/>
        <v>0</v>
      </c>
      <c r="O21" s="84">
        <f t="shared" ca="1" si="4"/>
        <v>0</v>
      </c>
      <c r="P21" s="84">
        <f t="shared" ca="1" si="4"/>
        <v>0</v>
      </c>
      <c r="Q21" s="10"/>
      <c r="R21" s="10"/>
      <c r="S21" s="10"/>
      <c r="U21" s="8"/>
      <c r="V21" s="10"/>
    </row>
    <row r="22" spans="2:31" ht="13.5" hidden="1" customHeight="1" x14ac:dyDescent="0.2">
      <c r="B22" s="9"/>
      <c r="D22" s="39"/>
      <c r="E22" s="8"/>
      <c r="F22" s="65"/>
      <c r="G22" s="65"/>
      <c r="H22" s="65"/>
      <c r="I22" s="15">
        <f t="shared" ref="I22:P22" ca="1" si="6">SUM(I14:I21)</f>
        <v>26</v>
      </c>
      <c r="J22" s="15">
        <f t="shared" ca="1" si="6"/>
        <v>15</v>
      </c>
      <c r="K22" s="15">
        <f t="shared" ca="1" si="6"/>
        <v>16</v>
      </c>
      <c r="L22" s="15">
        <f t="shared" ca="1" si="6"/>
        <v>24</v>
      </c>
      <c r="M22" s="15">
        <f t="shared" ca="1" si="6"/>
        <v>28</v>
      </c>
      <c r="N22" s="15">
        <f t="shared" ca="1" si="6"/>
        <v>28</v>
      </c>
      <c r="O22" s="15">
        <f t="shared" ca="1" si="6"/>
        <v>32</v>
      </c>
      <c r="P22" s="15">
        <f t="shared" ca="1" si="6"/>
        <v>0</v>
      </c>
      <c r="Q22" s="10"/>
      <c r="R22" s="10"/>
      <c r="S22" s="10"/>
      <c r="U22" s="8"/>
      <c r="V22" s="10"/>
    </row>
    <row r="23" spans="2:31" ht="13.5" hidden="1" customHeight="1" x14ac:dyDescent="0.2">
      <c r="B23" s="9"/>
      <c r="D23" s="39"/>
      <c r="E23" s="8"/>
      <c r="F23" s="65"/>
      <c r="G23" s="65"/>
      <c r="H23" s="65"/>
      <c r="I23" s="65" t="s">
        <v>86</v>
      </c>
      <c r="J23" s="2" t="s">
        <v>87</v>
      </c>
      <c r="K23" s="2" t="s">
        <v>88</v>
      </c>
      <c r="L23" s="2" t="s">
        <v>89</v>
      </c>
      <c r="M23" s="2" t="s">
        <v>90</v>
      </c>
      <c r="N23" s="65" t="s">
        <v>91</v>
      </c>
      <c r="O23" s="65" t="s">
        <v>92</v>
      </c>
      <c r="P23" s="65" t="s">
        <v>93</v>
      </c>
      <c r="Q23" s="10"/>
      <c r="R23" s="10"/>
      <c r="S23" s="10"/>
      <c r="U23" s="8"/>
      <c r="V23" s="10"/>
    </row>
    <row r="24" spans="2:31" ht="13.5" hidden="1" customHeight="1" x14ac:dyDescent="0.2">
      <c r="B24" s="9"/>
      <c r="F24" s="422" t="s">
        <v>79</v>
      </c>
      <c r="G24" s="422"/>
      <c r="H24" s="422"/>
      <c r="I24" s="69">
        <f>Admin!B12</f>
        <v>1</v>
      </c>
      <c r="J24" s="69">
        <f>Admin!B13</f>
        <v>2</v>
      </c>
      <c r="K24" s="69">
        <f>Admin!B14</f>
        <v>3</v>
      </c>
      <c r="L24" s="69">
        <f>Admin!B15</f>
        <v>4</v>
      </c>
      <c r="M24" s="69">
        <f>Admin!B16</f>
        <v>5</v>
      </c>
      <c r="N24" s="69">
        <f>Admin!B17</f>
        <v>6</v>
      </c>
      <c r="O24" s="69">
        <f>Admin!B18</f>
        <v>7</v>
      </c>
      <c r="P24" s="69" t="str">
        <f>Admin!B19</f>
        <v>.NULL.</v>
      </c>
      <c r="Q24" s="69">
        <f>Admin!C12</f>
        <v>11</v>
      </c>
      <c r="R24" s="69">
        <f>Admin!C13</f>
        <v>22</v>
      </c>
      <c r="S24" s="69">
        <f>Admin!C14</f>
        <v>33</v>
      </c>
      <c r="T24" s="69">
        <f>Admin!C15</f>
        <v>44</v>
      </c>
      <c r="U24" s="69">
        <f>Admin!C16</f>
        <v>55</v>
      </c>
      <c r="V24" s="69">
        <f>Admin!C17</f>
        <v>66</v>
      </c>
      <c r="W24" s="69">
        <f>Admin!C18</f>
        <v>77</v>
      </c>
      <c r="X24" s="69" t="str">
        <f>Admin!C19</f>
        <v>.NULL.</v>
      </c>
    </row>
    <row r="25" spans="2:31" ht="13.5" hidden="1" customHeight="1" x14ac:dyDescent="0.2">
      <c r="B25" s="9"/>
      <c r="F25" s="422" t="s">
        <v>80</v>
      </c>
      <c r="G25" s="422"/>
      <c r="H25" s="422"/>
      <c r="I25" s="2">
        <v>1</v>
      </c>
      <c r="J25" s="2">
        <v>2</v>
      </c>
      <c r="K25" s="2">
        <v>3</v>
      </c>
      <c r="L25" s="2">
        <v>4</v>
      </c>
      <c r="M25" s="2">
        <v>5</v>
      </c>
      <c r="N25" s="2">
        <v>6</v>
      </c>
      <c r="O25" s="2">
        <v>7</v>
      </c>
      <c r="P25" s="2">
        <v>8</v>
      </c>
      <c r="Q25" s="2">
        <f t="shared" ref="Q25:X25" si="7">I24</f>
        <v>1</v>
      </c>
      <c r="R25" s="2">
        <f t="shared" si="7"/>
        <v>2</v>
      </c>
      <c r="S25" s="2">
        <f t="shared" si="7"/>
        <v>3</v>
      </c>
      <c r="T25" s="2">
        <f t="shared" si="7"/>
        <v>4</v>
      </c>
      <c r="U25" s="2">
        <f t="shared" si="7"/>
        <v>5</v>
      </c>
      <c r="V25" s="2">
        <f t="shared" si="7"/>
        <v>6</v>
      </c>
      <c r="W25" s="2">
        <f t="shared" si="7"/>
        <v>7</v>
      </c>
      <c r="X25" s="2" t="str">
        <f t="shared" si="7"/>
        <v>.NULL.</v>
      </c>
    </row>
    <row r="26" spans="2:31" ht="13.5" hidden="1" customHeight="1" x14ac:dyDescent="0.2">
      <c r="B26" s="9"/>
      <c r="D26" s="39"/>
      <c r="E26" s="8"/>
      <c r="F26" s="10"/>
      <c r="G26" s="26"/>
      <c r="H26" s="26"/>
      <c r="I26" s="82">
        <f t="shared" ref="I26:P26" ca="1" si="8">SUM(I4:I11)</f>
        <v>26</v>
      </c>
      <c r="J26" s="82">
        <f t="shared" ca="1" si="8"/>
        <v>15</v>
      </c>
      <c r="K26" s="82">
        <f t="shared" ca="1" si="8"/>
        <v>16</v>
      </c>
      <c r="L26" s="82">
        <f t="shared" ca="1" si="8"/>
        <v>24</v>
      </c>
      <c r="M26" s="82">
        <f t="shared" ca="1" si="8"/>
        <v>28</v>
      </c>
      <c r="N26" s="82">
        <f t="shared" ca="1" si="8"/>
        <v>28</v>
      </c>
      <c r="O26" s="82">
        <f t="shared" ca="1" si="8"/>
        <v>32</v>
      </c>
      <c r="P26" s="82">
        <f t="shared" ca="1" si="8"/>
        <v>0</v>
      </c>
      <c r="Q26" s="10"/>
      <c r="R26" s="10"/>
      <c r="S26" s="10"/>
      <c r="U26" s="8"/>
      <c r="V26" s="10"/>
    </row>
    <row r="27" spans="2:31" ht="13.5" customHeight="1" x14ac:dyDescent="0.2">
      <c r="E27" s="8"/>
      <c r="F27" s="26"/>
      <c r="G27" s="26"/>
      <c r="H27" s="26"/>
      <c r="I27" s="8"/>
      <c r="J27" s="10"/>
      <c r="K27" s="10"/>
      <c r="L27" s="10"/>
      <c r="M27" s="10"/>
      <c r="N27" s="10"/>
      <c r="O27" s="10"/>
      <c r="P27" s="10"/>
      <c r="Q27" s="10"/>
      <c r="R27" s="10"/>
      <c r="S27" s="10"/>
      <c r="U27" s="8"/>
      <c r="V27" s="10"/>
    </row>
    <row r="28" spans="2:31" s="2" customFormat="1" ht="13.5" customHeight="1" x14ac:dyDescent="0.2">
      <c r="B28" s="32" t="str">
        <f>S30</f>
        <v>Mens 4x100m</v>
      </c>
      <c r="H28" s="47"/>
      <c r="I28" s="29"/>
    </row>
    <row r="29" spans="2:31" ht="13.5" customHeight="1" x14ac:dyDescent="0.2">
      <c r="B29" s="75" t="s">
        <v>26</v>
      </c>
      <c r="C29" s="76" t="s">
        <v>23</v>
      </c>
      <c r="D29" s="76" t="s">
        <v>70</v>
      </c>
      <c r="E29" s="77" t="s">
        <v>24</v>
      </c>
      <c r="F29" s="78" t="s">
        <v>27</v>
      </c>
      <c r="G29" s="48"/>
      <c r="H29" s="48"/>
      <c r="I29" s="70" t="str">
        <f t="shared" ref="I29:P29" si="9">I$3</f>
        <v>Bromsgrove &amp; Redditch AC</v>
      </c>
      <c r="J29" s="70" t="str">
        <f t="shared" si="9"/>
        <v>Burton AC</v>
      </c>
      <c r="K29" s="70" t="str">
        <f t="shared" si="9"/>
        <v>Kidderminster &amp; Stourport AC</v>
      </c>
      <c r="L29" s="70" t="str">
        <f t="shared" si="9"/>
        <v>Newport Harriers</v>
      </c>
      <c r="M29" s="70" t="str">
        <f t="shared" si="9"/>
        <v>Royal Sutton Coldfield</v>
      </c>
      <c r="N29" s="70" t="str">
        <f t="shared" si="9"/>
        <v>Solihull &amp; Small Heath AC</v>
      </c>
      <c r="O29" s="70" t="str">
        <f t="shared" si="9"/>
        <v>Stratford on Avon AC</v>
      </c>
      <c r="P29" s="383" t="str">
        <f t="shared" si="9"/>
        <v>Team8</v>
      </c>
      <c r="S29" s="40">
        <v>57</v>
      </c>
      <c r="T29" s="41"/>
      <c r="U29" s="42" t="s">
        <v>81</v>
      </c>
      <c r="V29" s="41"/>
      <c r="W29" s="42"/>
      <c r="X29" s="42" t="s">
        <v>82</v>
      </c>
      <c r="Y29" s="41" t="s">
        <v>83</v>
      </c>
      <c r="Z29" s="1" t="s">
        <v>84</v>
      </c>
    </row>
    <row r="30" spans="2:31" ht="13.5" customHeight="1" x14ac:dyDescent="0.2">
      <c r="B30" s="222">
        <v>1</v>
      </c>
      <c r="C30" s="223"/>
      <c r="D30" s="223" t="str">
        <f t="shared" ref="D30:D37" si="10">IF(ISNA(Y30),"",Y30)</f>
        <v>Royal Sutton Coldfield</v>
      </c>
      <c r="E30" s="224">
        <v>5</v>
      </c>
      <c r="F30" s="225" t="s">
        <v>2142</v>
      </c>
      <c r="G30" s="49"/>
      <c r="H30" s="49"/>
      <c r="I30" s="55" t="str">
        <f t="shared" ref="I30:P37" si="11">IF($Z30=I$3,$T30,"")</f>
        <v/>
      </c>
      <c r="J30" s="56" t="str">
        <f t="shared" si="11"/>
        <v/>
      </c>
      <c r="K30" s="56" t="str">
        <f t="shared" si="11"/>
        <v/>
      </c>
      <c r="L30" s="56" t="str">
        <f t="shared" si="11"/>
        <v/>
      </c>
      <c r="M30" s="56">
        <f t="shared" ca="1" si="11"/>
        <v>10</v>
      </c>
      <c r="N30" s="56" t="str">
        <f t="shared" si="11"/>
        <v/>
      </c>
      <c r="O30" s="57" t="str">
        <f t="shared" si="11"/>
        <v/>
      </c>
      <c r="P30" s="144" t="str">
        <f t="shared" si="11"/>
        <v/>
      </c>
      <c r="Q30" s="2"/>
      <c r="R30" s="2"/>
      <c r="S30" s="42" t="s">
        <v>317</v>
      </c>
      <c r="T30" s="42">
        <f t="shared" ref="T30:T37" ca="1" si="12">IF(X30&gt;1,"Error",U30)</f>
        <v>10</v>
      </c>
      <c r="U30" s="42">
        <f t="shared" ref="U30:U37" ca="1" si="13">IF(AND(E30&lt;&gt;"",LEFT(F30,1)="d"),0,INDIRECT(AB30))</f>
        <v>10</v>
      </c>
      <c r="V30" s="41" t="e">
        <f ca="1">HLOOKUP(E30,INDIRECT($S$4),INDIRECT(AD30),FALSE)</f>
        <v>#REF!</v>
      </c>
      <c r="W30" s="42" t="str">
        <f t="shared" ref="W30:W37" si="14">CONCATENATE("=",AA30)</f>
        <v>=5</v>
      </c>
      <c r="X30" s="42">
        <f t="shared" ref="X30:X37" ca="1" si="15">COUNTIF(INDIRECT(AE30),W30)</f>
        <v>1</v>
      </c>
      <c r="Y30" s="35" t="str">
        <f t="shared" ref="Y30:Y37" si="16">VLOOKUP(E30,TeamID,2,FALSE)</f>
        <v>Royal Sutton Coldfield</v>
      </c>
      <c r="Z30" s="1" t="str">
        <f t="shared" ref="Z30:Z37" si="17">IF(ISNA(Y30),"",Y30)</f>
        <v>Royal Sutton Coldfield</v>
      </c>
      <c r="AA30" s="1">
        <f t="shared" ref="AA30:AA37" si="18">HLOOKUP(E30,$I$24:$X$25, 2, FALSE)</f>
        <v>5</v>
      </c>
      <c r="AB30" s="1" t="str">
        <f>IF(S32="A","Admin!B24","Admin!C24")</f>
        <v>Admin!B24</v>
      </c>
      <c r="AC30" s="79">
        <v>1</v>
      </c>
      <c r="AD30" s="2" t="str">
        <f t="shared" ref="AD30:AD37" si="19">"S" &amp; ROW(AB30)+AC30</f>
        <v>S31</v>
      </c>
      <c r="AE30" s="2" t="str">
        <f t="shared" ref="AE30:AE37" si="20">"AA$"&amp;ROW(AD30)+AC30-1&amp;":AA$"&amp;ROW(AD30)+AC30+6</f>
        <v>AA$30:AA$37</v>
      </c>
    </row>
    <row r="31" spans="2:31" ht="13.5" customHeight="1" x14ac:dyDescent="0.2">
      <c r="B31" s="34">
        <v>2</v>
      </c>
      <c r="C31" s="67"/>
      <c r="D31" s="67" t="str">
        <f t="shared" si="10"/>
        <v>Stratford on Avon AC</v>
      </c>
      <c r="E31" s="36">
        <v>7</v>
      </c>
      <c r="F31" s="53" t="s">
        <v>2143</v>
      </c>
      <c r="G31" s="49"/>
      <c r="H31" s="49"/>
      <c r="I31" s="58" t="str">
        <f t="shared" si="11"/>
        <v/>
      </c>
      <c r="J31" s="59" t="str">
        <f t="shared" si="11"/>
        <v/>
      </c>
      <c r="K31" s="59" t="str">
        <f t="shared" si="11"/>
        <v/>
      </c>
      <c r="L31" s="59" t="str">
        <f t="shared" si="11"/>
        <v/>
      </c>
      <c r="M31" s="59" t="str">
        <f t="shared" si="11"/>
        <v/>
      </c>
      <c r="N31" s="59" t="str">
        <f t="shared" si="11"/>
        <v/>
      </c>
      <c r="O31" s="60">
        <f t="shared" ca="1" si="11"/>
        <v>8</v>
      </c>
      <c r="P31" s="149" t="str">
        <f t="shared" si="11"/>
        <v/>
      </c>
      <c r="Q31" s="2"/>
      <c r="R31" s="2"/>
      <c r="S31" s="42">
        <f>S29-$S$7</f>
        <v>56</v>
      </c>
      <c r="T31" s="42">
        <f t="shared" ca="1" si="12"/>
        <v>8</v>
      </c>
      <c r="U31" s="42">
        <f t="shared" ca="1" si="13"/>
        <v>8</v>
      </c>
      <c r="V31" s="41" t="e">
        <f t="shared" ref="V31:V37" ca="1" si="21">HLOOKUP(E31,INDIRECT($S$4),INDIRECT(AD31),FALSE)</f>
        <v>#REF!</v>
      </c>
      <c r="W31" s="42" t="str">
        <f t="shared" si="14"/>
        <v>=7</v>
      </c>
      <c r="X31" s="42">
        <f t="shared" ca="1" si="15"/>
        <v>1</v>
      </c>
      <c r="Y31" s="35" t="str">
        <f t="shared" si="16"/>
        <v>Stratford on Avon AC</v>
      </c>
      <c r="Z31" s="1" t="str">
        <f t="shared" si="17"/>
        <v>Stratford on Avon AC</v>
      </c>
      <c r="AA31" s="1">
        <f t="shared" si="18"/>
        <v>7</v>
      </c>
      <c r="AB31" s="1" t="str">
        <f>IF(S32="A","Admin!B25","Admin!C25")</f>
        <v>Admin!B25</v>
      </c>
      <c r="AC31" s="79">
        <f t="shared" ref="AC31:AC37" si="22">AC30-1</f>
        <v>0</v>
      </c>
      <c r="AD31" s="2" t="str">
        <f t="shared" si="19"/>
        <v>S31</v>
      </c>
      <c r="AE31" s="2" t="str">
        <f t="shared" si="20"/>
        <v>AA$30:AA$37</v>
      </c>
    </row>
    <row r="32" spans="2:31" ht="13.5" customHeight="1" x14ac:dyDescent="0.2">
      <c r="B32" s="34">
        <v>3</v>
      </c>
      <c r="C32" s="67"/>
      <c r="D32" s="67" t="str">
        <f t="shared" si="10"/>
        <v>Bromsgrove &amp; Redditch AC</v>
      </c>
      <c r="E32" s="36">
        <v>1</v>
      </c>
      <c r="F32" s="53" t="s">
        <v>2144</v>
      </c>
      <c r="G32" s="49"/>
      <c r="H32" s="49"/>
      <c r="I32" s="58">
        <f t="shared" ca="1" si="11"/>
        <v>7</v>
      </c>
      <c r="J32" s="59" t="str">
        <f t="shared" si="11"/>
        <v/>
      </c>
      <c r="K32" s="59" t="str">
        <f t="shared" si="11"/>
        <v/>
      </c>
      <c r="L32" s="59" t="str">
        <f t="shared" si="11"/>
        <v/>
      </c>
      <c r="M32" s="59" t="str">
        <f t="shared" si="11"/>
        <v/>
      </c>
      <c r="N32" s="59" t="str">
        <f t="shared" si="11"/>
        <v/>
      </c>
      <c r="O32" s="60" t="str">
        <f t="shared" si="11"/>
        <v/>
      </c>
      <c r="P32" s="149" t="str">
        <f t="shared" si="11"/>
        <v/>
      </c>
      <c r="Q32" s="2"/>
      <c r="R32" s="2"/>
      <c r="S32" s="81" t="s">
        <v>44</v>
      </c>
      <c r="T32" s="42">
        <f t="shared" ca="1" si="12"/>
        <v>7</v>
      </c>
      <c r="U32" s="42">
        <f t="shared" ca="1" si="13"/>
        <v>7</v>
      </c>
      <c r="V32" s="41" t="e">
        <f t="shared" ca="1" si="21"/>
        <v>#REF!</v>
      </c>
      <c r="W32" s="42" t="str">
        <f t="shared" si="14"/>
        <v>=1</v>
      </c>
      <c r="X32" s="42">
        <f t="shared" ca="1" si="15"/>
        <v>1</v>
      </c>
      <c r="Y32" s="35" t="str">
        <f t="shared" si="16"/>
        <v>Bromsgrove &amp; Redditch AC</v>
      </c>
      <c r="Z32" s="1" t="str">
        <f t="shared" si="17"/>
        <v>Bromsgrove &amp; Redditch AC</v>
      </c>
      <c r="AA32" s="1">
        <f t="shared" si="18"/>
        <v>1</v>
      </c>
      <c r="AB32" s="1" t="str">
        <f>IF(S32="A","Admin!B26","Admin!C26")</f>
        <v>Admin!B26</v>
      </c>
      <c r="AC32" s="79">
        <f t="shared" si="22"/>
        <v>-1</v>
      </c>
      <c r="AD32" s="2" t="str">
        <f t="shared" si="19"/>
        <v>S31</v>
      </c>
      <c r="AE32" s="2" t="str">
        <f t="shared" si="20"/>
        <v>AA$30:AA$37</v>
      </c>
    </row>
    <row r="33" spans="2:31" ht="13.5" customHeight="1" x14ac:dyDescent="0.2">
      <c r="B33" s="34">
        <v>4</v>
      </c>
      <c r="C33" s="67"/>
      <c r="D33" s="67" t="str">
        <f t="shared" si="10"/>
        <v>Solihull &amp; Small Heath AC</v>
      </c>
      <c r="E33" s="36">
        <v>6</v>
      </c>
      <c r="F33" s="53" t="s">
        <v>2145</v>
      </c>
      <c r="G33" s="49"/>
      <c r="H33" s="49"/>
      <c r="I33" s="58" t="str">
        <f t="shared" si="11"/>
        <v/>
      </c>
      <c r="J33" s="59" t="str">
        <f t="shared" si="11"/>
        <v/>
      </c>
      <c r="K33" s="59" t="str">
        <f t="shared" si="11"/>
        <v/>
      </c>
      <c r="L33" s="59" t="str">
        <f t="shared" si="11"/>
        <v/>
      </c>
      <c r="M33" s="59" t="str">
        <f t="shared" si="11"/>
        <v/>
      </c>
      <c r="N33" s="59">
        <f t="shared" ca="1" si="11"/>
        <v>6</v>
      </c>
      <c r="O33" s="60" t="str">
        <f t="shared" si="11"/>
        <v/>
      </c>
      <c r="P33" s="149" t="str">
        <f t="shared" si="11"/>
        <v/>
      </c>
      <c r="Q33" s="2"/>
      <c r="R33" s="2"/>
      <c r="S33" s="80" t="s">
        <v>85</v>
      </c>
      <c r="T33" s="42">
        <f t="shared" ca="1" si="12"/>
        <v>6</v>
      </c>
      <c r="U33" s="42">
        <f t="shared" ca="1" si="13"/>
        <v>6</v>
      </c>
      <c r="V33" s="41" t="e">
        <f t="shared" ca="1" si="21"/>
        <v>#REF!</v>
      </c>
      <c r="W33" s="42" t="str">
        <f t="shared" si="14"/>
        <v>=6</v>
      </c>
      <c r="X33" s="42">
        <f t="shared" ca="1" si="15"/>
        <v>1</v>
      </c>
      <c r="Y33" s="35" t="str">
        <f t="shared" si="16"/>
        <v>Solihull &amp; Small Heath AC</v>
      </c>
      <c r="Z33" s="1" t="str">
        <f t="shared" si="17"/>
        <v>Solihull &amp; Small Heath AC</v>
      </c>
      <c r="AA33" s="1">
        <f t="shared" si="18"/>
        <v>6</v>
      </c>
      <c r="AB33" s="1" t="str">
        <f>IF(S32="A","Admin!B27","Admin!C27")</f>
        <v>Admin!B27</v>
      </c>
      <c r="AC33" s="79">
        <f t="shared" si="22"/>
        <v>-2</v>
      </c>
      <c r="AD33" s="2" t="str">
        <f t="shared" si="19"/>
        <v>S31</v>
      </c>
      <c r="AE33" s="2" t="str">
        <f t="shared" si="20"/>
        <v>AA$30:AA$37</v>
      </c>
    </row>
    <row r="34" spans="2:31" ht="13.5" customHeight="1" x14ac:dyDescent="0.2">
      <c r="B34" s="34">
        <v>5</v>
      </c>
      <c r="C34" s="67"/>
      <c r="D34" s="67" t="str">
        <f t="shared" si="10"/>
        <v>Burton AC</v>
      </c>
      <c r="E34" s="36">
        <v>2</v>
      </c>
      <c r="F34" s="53" t="s">
        <v>2146</v>
      </c>
      <c r="G34" s="49"/>
      <c r="H34" s="49"/>
      <c r="I34" s="58" t="str">
        <f t="shared" si="11"/>
        <v/>
      </c>
      <c r="J34" s="59">
        <f t="shared" ca="1" si="11"/>
        <v>5</v>
      </c>
      <c r="K34" s="59" t="str">
        <f t="shared" si="11"/>
        <v/>
      </c>
      <c r="L34" s="59" t="str">
        <f t="shared" si="11"/>
        <v/>
      </c>
      <c r="M34" s="59" t="str">
        <f t="shared" si="11"/>
        <v/>
      </c>
      <c r="N34" s="59" t="str">
        <f t="shared" si="11"/>
        <v/>
      </c>
      <c r="O34" s="60" t="str">
        <f t="shared" si="11"/>
        <v/>
      </c>
      <c r="P34" s="149" t="str">
        <f t="shared" si="11"/>
        <v/>
      </c>
      <c r="Q34" s="2"/>
      <c r="R34" s="2"/>
      <c r="S34" s="42"/>
      <c r="T34" s="42">
        <f t="shared" ca="1" si="12"/>
        <v>5</v>
      </c>
      <c r="U34" s="42">
        <f t="shared" ca="1" si="13"/>
        <v>5</v>
      </c>
      <c r="V34" s="41" t="e">
        <f t="shared" ca="1" si="21"/>
        <v>#REF!</v>
      </c>
      <c r="W34" s="42" t="str">
        <f t="shared" si="14"/>
        <v>=2</v>
      </c>
      <c r="X34" s="42">
        <f t="shared" ca="1" si="15"/>
        <v>1</v>
      </c>
      <c r="Y34" s="35" t="str">
        <f t="shared" si="16"/>
        <v>Burton AC</v>
      </c>
      <c r="Z34" s="1" t="str">
        <f t="shared" si="17"/>
        <v>Burton AC</v>
      </c>
      <c r="AA34" s="1">
        <f t="shared" si="18"/>
        <v>2</v>
      </c>
      <c r="AB34" s="1" t="str">
        <f>IF(S32="A","Admin!B28","Admin!C28")</f>
        <v>Admin!B28</v>
      </c>
      <c r="AC34" s="79">
        <f t="shared" si="22"/>
        <v>-3</v>
      </c>
      <c r="AD34" s="2" t="str">
        <f t="shared" si="19"/>
        <v>S31</v>
      </c>
      <c r="AE34" s="2" t="str">
        <f t="shared" si="20"/>
        <v>AA$30:AA$37</v>
      </c>
    </row>
    <row r="35" spans="2:31" ht="13.5" customHeight="1" x14ac:dyDescent="0.2">
      <c r="B35" s="34">
        <v>6</v>
      </c>
      <c r="C35" s="67"/>
      <c r="D35" s="67" t="str">
        <f t="shared" si="10"/>
        <v>Newport Harriers</v>
      </c>
      <c r="E35" s="36">
        <v>4</v>
      </c>
      <c r="F35" s="53" t="s">
        <v>2147</v>
      </c>
      <c r="G35" s="49"/>
      <c r="H35" s="49"/>
      <c r="I35" s="58" t="str">
        <f t="shared" si="11"/>
        <v/>
      </c>
      <c r="J35" s="59" t="str">
        <f t="shared" si="11"/>
        <v/>
      </c>
      <c r="K35" s="59" t="str">
        <f t="shared" si="11"/>
        <v/>
      </c>
      <c r="L35" s="59">
        <f t="shared" ca="1" si="11"/>
        <v>4</v>
      </c>
      <c r="M35" s="59" t="str">
        <f t="shared" si="11"/>
        <v/>
      </c>
      <c r="N35" s="59" t="str">
        <f t="shared" si="11"/>
        <v/>
      </c>
      <c r="O35" s="60" t="str">
        <f t="shared" si="11"/>
        <v/>
      </c>
      <c r="P35" s="149" t="str">
        <f t="shared" si="11"/>
        <v/>
      </c>
      <c r="Q35" s="2"/>
      <c r="R35" s="2"/>
      <c r="S35" s="42"/>
      <c r="T35" s="42">
        <f t="shared" ca="1" si="12"/>
        <v>4</v>
      </c>
      <c r="U35" s="42">
        <f t="shared" ca="1" si="13"/>
        <v>4</v>
      </c>
      <c r="V35" s="41" t="e">
        <f t="shared" ca="1" si="21"/>
        <v>#REF!</v>
      </c>
      <c r="W35" s="42" t="str">
        <f t="shared" si="14"/>
        <v>=4</v>
      </c>
      <c r="X35" s="42">
        <f t="shared" ca="1" si="15"/>
        <v>1</v>
      </c>
      <c r="Y35" s="35" t="str">
        <f t="shared" si="16"/>
        <v>Newport Harriers</v>
      </c>
      <c r="Z35" s="1" t="str">
        <f t="shared" si="17"/>
        <v>Newport Harriers</v>
      </c>
      <c r="AA35" s="1">
        <f t="shared" si="18"/>
        <v>4</v>
      </c>
      <c r="AB35" s="1" t="str">
        <f>IF(S32="A","Admin!B29","Admin!C29")</f>
        <v>Admin!B29</v>
      </c>
      <c r="AC35" s="79">
        <f t="shared" si="22"/>
        <v>-4</v>
      </c>
      <c r="AD35" s="2" t="str">
        <f t="shared" si="19"/>
        <v>S31</v>
      </c>
      <c r="AE35" s="2" t="str">
        <f t="shared" si="20"/>
        <v>AA$30:AA$37</v>
      </c>
    </row>
    <row r="36" spans="2:31" ht="13.5" customHeight="1" x14ac:dyDescent="0.2">
      <c r="B36" s="37">
        <v>7</v>
      </c>
      <c r="C36" s="68"/>
      <c r="D36" s="68" t="str">
        <f t="shared" si="10"/>
        <v>Kidderminster &amp; Stourport AC</v>
      </c>
      <c r="E36" s="38">
        <v>3</v>
      </c>
      <c r="F36" s="54" t="s">
        <v>2140</v>
      </c>
      <c r="G36" s="49"/>
      <c r="H36" s="49"/>
      <c r="I36" s="61" t="str">
        <f t="shared" si="11"/>
        <v/>
      </c>
      <c r="J36" s="62" t="str">
        <f t="shared" si="11"/>
        <v/>
      </c>
      <c r="K36" s="62">
        <f t="shared" ca="1" si="11"/>
        <v>3</v>
      </c>
      <c r="L36" s="62" t="str">
        <f t="shared" si="11"/>
        <v/>
      </c>
      <c r="M36" s="62" t="str">
        <f t="shared" si="11"/>
        <v/>
      </c>
      <c r="N36" s="62" t="str">
        <f t="shared" si="11"/>
        <v/>
      </c>
      <c r="O36" s="63" t="str">
        <f t="shared" si="11"/>
        <v/>
      </c>
      <c r="P36" s="149" t="str">
        <f t="shared" si="11"/>
        <v/>
      </c>
      <c r="Q36" s="2"/>
      <c r="R36" s="2"/>
      <c r="S36" s="42"/>
      <c r="T36" s="42">
        <f t="shared" ca="1" si="12"/>
        <v>3</v>
      </c>
      <c r="U36" s="42">
        <f t="shared" ca="1" si="13"/>
        <v>3</v>
      </c>
      <c r="V36" s="41" t="e">
        <f t="shared" ca="1" si="21"/>
        <v>#REF!</v>
      </c>
      <c r="W36" s="42" t="str">
        <f t="shared" si="14"/>
        <v>=3</v>
      </c>
      <c r="X36" s="42">
        <f t="shared" ca="1" si="15"/>
        <v>1</v>
      </c>
      <c r="Y36" s="35" t="str">
        <f t="shared" si="16"/>
        <v>Kidderminster &amp; Stourport AC</v>
      </c>
      <c r="Z36" s="1" t="str">
        <f t="shared" si="17"/>
        <v>Kidderminster &amp; Stourport AC</v>
      </c>
      <c r="AA36" s="1">
        <f t="shared" si="18"/>
        <v>3</v>
      </c>
      <c r="AB36" s="1" t="str">
        <f>IF(S32="A","Admin!B30","Admin!C30")</f>
        <v>Admin!B30</v>
      </c>
      <c r="AC36" s="79">
        <f t="shared" si="22"/>
        <v>-5</v>
      </c>
      <c r="AD36" s="2" t="str">
        <f t="shared" si="19"/>
        <v>S31</v>
      </c>
      <c r="AE36" s="2" t="str">
        <f t="shared" si="20"/>
        <v>AA$30:AA$37</v>
      </c>
    </row>
    <row r="37" spans="2:31" ht="13.5" hidden="1" customHeight="1" x14ac:dyDescent="0.2">
      <c r="B37" s="378">
        <v>8</v>
      </c>
      <c r="C37" s="379"/>
      <c r="D37" s="379" t="str">
        <f t="shared" si="10"/>
        <v/>
      </c>
      <c r="E37" s="380"/>
      <c r="F37" s="381" t="s">
        <v>98</v>
      </c>
      <c r="G37" s="49"/>
      <c r="H37" s="49"/>
      <c r="I37" s="374" t="str">
        <f t="shared" si="11"/>
        <v/>
      </c>
      <c r="J37" s="382" t="str">
        <f t="shared" si="11"/>
        <v/>
      </c>
      <c r="K37" s="382" t="str">
        <f t="shared" si="11"/>
        <v/>
      </c>
      <c r="L37" s="382" t="str">
        <f t="shared" si="11"/>
        <v/>
      </c>
      <c r="M37" s="382" t="str">
        <f t="shared" si="11"/>
        <v/>
      </c>
      <c r="N37" s="382" t="str">
        <f t="shared" si="11"/>
        <v/>
      </c>
      <c r="O37" s="382" t="str">
        <f t="shared" si="11"/>
        <v/>
      </c>
      <c r="P37" s="63" t="str">
        <f t="shared" si="11"/>
        <v/>
      </c>
      <c r="Q37" s="2"/>
      <c r="R37" s="2"/>
      <c r="S37" s="42"/>
      <c r="T37" s="42">
        <f t="shared" ca="1" si="12"/>
        <v>0</v>
      </c>
      <c r="U37" s="42">
        <f t="shared" ca="1" si="13"/>
        <v>0</v>
      </c>
      <c r="V37" s="41" t="e">
        <f t="shared" ca="1" si="21"/>
        <v>#N/A</v>
      </c>
      <c r="W37" s="42" t="e">
        <f t="shared" si="14"/>
        <v>#N/A</v>
      </c>
      <c r="X37" s="42">
        <f t="shared" ca="1" si="15"/>
        <v>1</v>
      </c>
      <c r="Y37" s="35" t="e">
        <f t="shared" si="16"/>
        <v>#N/A</v>
      </c>
      <c r="Z37" s="1" t="str">
        <f t="shared" si="17"/>
        <v/>
      </c>
      <c r="AA37" s="1" t="e">
        <f t="shared" si="18"/>
        <v>#N/A</v>
      </c>
      <c r="AB37" s="1" t="str">
        <f>IF(S32="A","Admin!B31","Admin!C31")</f>
        <v>Admin!B31</v>
      </c>
      <c r="AC37" s="79">
        <f t="shared" si="22"/>
        <v>-6</v>
      </c>
      <c r="AD37" s="2" t="str">
        <f t="shared" si="19"/>
        <v>S31</v>
      </c>
      <c r="AE37" s="2" t="str">
        <f t="shared" si="20"/>
        <v>AA$30:AA$37</v>
      </c>
    </row>
    <row r="38" spans="2:31" ht="13.5" customHeight="1" x14ac:dyDescent="0.2">
      <c r="B38" s="50"/>
      <c r="C38" s="48"/>
      <c r="D38" s="48"/>
      <c r="E38" s="50"/>
      <c r="F38" s="49" t="s">
        <v>98</v>
      </c>
      <c r="G38" s="49"/>
      <c r="H38" s="49"/>
      <c r="I38" s="51"/>
      <c r="J38" s="51"/>
      <c r="K38" s="51"/>
      <c r="L38" s="51"/>
      <c r="M38" s="51"/>
      <c r="N38" s="51"/>
      <c r="O38" s="51"/>
      <c r="P38" s="51"/>
      <c r="Q38" s="2"/>
      <c r="R38" s="2"/>
      <c r="S38" s="42"/>
      <c r="T38" s="42"/>
      <c r="U38" s="41"/>
      <c r="V38" s="41"/>
      <c r="W38" s="42"/>
      <c r="X38" s="42"/>
      <c r="Y38" s="41"/>
    </row>
    <row r="39" spans="2:31" ht="13.5" customHeight="1" x14ac:dyDescent="0.2">
      <c r="B39" s="50"/>
      <c r="C39" s="48"/>
      <c r="D39" s="48"/>
      <c r="E39" s="50"/>
      <c r="F39" s="49"/>
      <c r="G39" s="49"/>
      <c r="H39" s="49"/>
      <c r="I39" s="51"/>
      <c r="J39" s="51"/>
      <c r="K39" s="51"/>
      <c r="L39" s="51"/>
      <c r="M39" s="51"/>
      <c r="N39" s="51"/>
      <c r="O39" s="51"/>
      <c r="P39" s="51"/>
      <c r="Q39" s="2"/>
      <c r="R39" s="2"/>
      <c r="S39" s="42"/>
      <c r="T39" s="42"/>
      <c r="U39" s="41"/>
      <c r="V39" s="41"/>
      <c r="W39" s="42"/>
      <c r="X39" s="42"/>
      <c r="Y39" s="41"/>
    </row>
    <row r="40" spans="2:31" s="2" customFormat="1" ht="13.5" hidden="1" customHeight="1" x14ac:dyDescent="0.2">
      <c r="B40" s="32" t="str">
        <f>S42 &amp; " " &amp; S44 &amp; " string  (" &amp; S$3 &amp;")"</f>
        <v xml:space="preserve">  B string  (Women)</v>
      </c>
      <c r="D40" s="87" t="s">
        <v>94</v>
      </c>
      <c r="E40" s="52"/>
      <c r="F40" s="29" t="s">
        <v>72</v>
      </c>
      <c r="H40" s="47"/>
      <c r="I40" s="29"/>
    </row>
    <row r="41" spans="2:31" ht="13.5" hidden="1" customHeight="1" x14ac:dyDescent="0.2">
      <c r="B41" s="75" t="s">
        <v>26</v>
      </c>
      <c r="C41" s="76" t="s">
        <v>23</v>
      </c>
      <c r="D41" s="76" t="s">
        <v>70</v>
      </c>
      <c r="E41" s="77" t="s">
        <v>24</v>
      </c>
      <c r="F41" s="78" t="s">
        <v>27</v>
      </c>
      <c r="G41" s="48"/>
      <c r="H41" s="48"/>
      <c r="I41" s="70" t="str">
        <f t="shared" ref="I41:P41" si="23">I$3</f>
        <v>Bromsgrove &amp; Redditch AC</v>
      </c>
      <c r="J41" s="70" t="str">
        <f t="shared" si="23"/>
        <v>Burton AC</v>
      </c>
      <c r="K41" s="70" t="str">
        <f t="shared" si="23"/>
        <v>Kidderminster &amp; Stourport AC</v>
      </c>
      <c r="L41" s="70" t="str">
        <f t="shared" si="23"/>
        <v>Newport Harriers</v>
      </c>
      <c r="M41" s="70" t="str">
        <f t="shared" si="23"/>
        <v>Royal Sutton Coldfield</v>
      </c>
      <c r="N41" s="70" t="str">
        <f t="shared" si="23"/>
        <v>Solihull &amp; Small Heath AC</v>
      </c>
      <c r="O41" s="70" t="str">
        <f t="shared" si="23"/>
        <v>Stratford on Avon AC</v>
      </c>
      <c r="P41" s="70" t="str">
        <f t="shared" si="23"/>
        <v>Team8</v>
      </c>
      <c r="S41" s="40"/>
      <c r="T41" s="41"/>
      <c r="U41" s="42" t="s">
        <v>81</v>
      </c>
      <c r="V41" s="41"/>
      <c r="W41" s="42"/>
      <c r="X41" s="42" t="s">
        <v>82</v>
      </c>
      <c r="Y41" s="41" t="s">
        <v>83</v>
      </c>
      <c r="Z41" s="1" t="s">
        <v>84</v>
      </c>
    </row>
    <row r="42" spans="2:31" ht="13.5" hidden="1" customHeight="1" x14ac:dyDescent="0.2">
      <c r="B42" s="222">
        <v>1</v>
      </c>
      <c r="C42" s="223" t="str">
        <f t="shared" ref="C42:C49" ca="1" si="24">IF(ISNA(V42),"",V42)</f>
        <v/>
      </c>
      <c r="D42" s="223" t="str">
        <f t="shared" ref="D42:D49" si="25">IF(ISNA(Y42),"",Y42)</f>
        <v/>
      </c>
      <c r="E42" s="224"/>
      <c r="F42" s="225" t="s">
        <v>98</v>
      </c>
      <c r="G42" s="49"/>
      <c r="H42" s="49"/>
      <c r="I42" s="55" t="str">
        <f t="shared" ref="I42:P49" si="26">IF($Z42=I$3,$T42,"")</f>
        <v/>
      </c>
      <c r="J42" s="56" t="str">
        <f t="shared" si="26"/>
        <v/>
      </c>
      <c r="K42" s="56" t="str">
        <f t="shared" si="26"/>
        <v/>
      </c>
      <c r="L42" s="56" t="str">
        <f t="shared" si="26"/>
        <v/>
      </c>
      <c r="M42" s="56" t="str">
        <f t="shared" si="26"/>
        <v/>
      </c>
      <c r="N42" s="57" t="str">
        <f t="shared" si="26"/>
        <v/>
      </c>
      <c r="O42" s="55" t="str">
        <f t="shared" si="26"/>
        <v/>
      </c>
      <c r="P42" s="57" t="str">
        <f t="shared" si="26"/>
        <v/>
      </c>
      <c r="Q42" s="2"/>
      <c r="R42" s="2"/>
      <c r="S42" s="42" t="s">
        <v>75</v>
      </c>
      <c r="T42" s="42" t="str">
        <f t="shared" ref="T42:T49" ca="1" si="27">IF(X42&gt;1,"Error",U42)</f>
        <v>Error</v>
      </c>
      <c r="U42" s="42">
        <f t="shared" ref="U42:U49" ca="1" si="28">IF(AND(E42&lt;&gt;"",LEFT(F42,1)="d"),0,INDIRECT(AB42))</f>
        <v>8</v>
      </c>
      <c r="V42" s="41" t="e">
        <f t="shared" ref="V42:V49" ca="1" si="29">HLOOKUP(E42,INDIRECT($S$4),INDIRECT(AD42),FALSE)</f>
        <v>#N/A</v>
      </c>
      <c r="W42" s="42" t="e">
        <f t="shared" ref="W42:W49" si="30">CONCATENATE("=",AA42)</f>
        <v>#N/A</v>
      </c>
      <c r="X42" s="42">
        <f t="shared" ref="X42:X49" ca="1" si="31">COUNTIF(INDIRECT(AE42),W42)</f>
        <v>8</v>
      </c>
      <c r="Y42" s="35" t="e">
        <f t="shared" ref="Y42:Y49" si="32">VLOOKUP(E42,TeamID,2,FALSE)</f>
        <v>#N/A</v>
      </c>
      <c r="Z42" s="1" t="str">
        <f t="shared" ref="Z42:Z49" si="33">IF(ISNA(Y42),"",Y42)</f>
        <v/>
      </c>
      <c r="AA42" s="1" t="e">
        <f t="shared" ref="AA42:AA49" si="34">HLOOKUP(E42,$I$24:$X$25, 2, FALSE)</f>
        <v>#N/A</v>
      </c>
      <c r="AB42" s="1" t="str">
        <f>IF(S44="A","Admin!B24","Admin!C24")</f>
        <v>Admin!C24</v>
      </c>
      <c r="AC42" s="79">
        <v>1</v>
      </c>
      <c r="AD42" s="2" t="str">
        <f t="shared" ref="AD42:AD49" si="35">"S" &amp; ROW(AB42)+AC42</f>
        <v>S43</v>
      </c>
      <c r="AE42" s="2" t="str">
        <f t="shared" ref="AE42:AE49" si="36">"AA$"&amp;ROW(AD42)+AC42-1&amp;":AA$"&amp;ROW(AD42)+AC42+6</f>
        <v>AA$42:AA$49</v>
      </c>
    </row>
    <row r="43" spans="2:31" ht="13.5" hidden="1" customHeight="1" x14ac:dyDescent="0.2">
      <c r="B43" s="34">
        <v>2</v>
      </c>
      <c r="C43" s="67" t="str">
        <f t="shared" ca="1" si="24"/>
        <v/>
      </c>
      <c r="D43" s="67" t="str">
        <f t="shared" si="25"/>
        <v/>
      </c>
      <c r="E43" s="36"/>
      <c r="F43" s="53" t="s">
        <v>98</v>
      </c>
      <c r="G43" s="49"/>
      <c r="H43" s="49"/>
      <c r="I43" s="58" t="str">
        <f t="shared" si="26"/>
        <v/>
      </c>
      <c r="J43" s="59" t="str">
        <f t="shared" si="26"/>
        <v/>
      </c>
      <c r="K43" s="59" t="str">
        <f t="shared" si="26"/>
        <v/>
      </c>
      <c r="L43" s="59" t="str">
        <f t="shared" si="26"/>
        <v/>
      </c>
      <c r="M43" s="59" t="str">
        <f t="shared" si="26"/>
        <v/>
      </c>
      <c r="N43" s="60" t="str">
        <f t="shared" si="26"/>
        <v/>
      </c>
      <c r="O43" s="58" t="str">
        <f t="shared" si="26"/>
        <v/>
      </c>
      <c r="P43" s="60" t="str">
        <f t="shared" si="26"/>
        <v/>
      </c>
      <c r="Q43" s="2"/>
      <c r="R43" s="2"/>
      <c r="S43" s="42">
        <f>S41-$S$7</f>
        <v>-1</v>
      </c>
      <c r="T43" s="42" t="str">
        <f t="shared" ca="1" si="27"/>
        <v>Error</v>
      </c>
      <c r="U43" s="42">
        <f t="shared" ca="1" si="28"/>
        <v>6</v>
      </c>
      <c r="V43" s="41" t="e">
        <f t="shared" ca="1" si="29"/>
        <v>#N/A</v>
      </c>
      <c r="W43" s="42" t="e">
        <f t="shared" si="30"/>
        <v>#N/A</v>
      </c>
      <c r="X43" s="42">
        <f t="shared" ca="1" si="31"/>
        <v>8</v>
      </c>
      <c r="Y43" s="35" t="e">
        <f t="shared" si="32"/>
        <v>#N/A</v>
      </c>
      <c r="Z43" s="1" t="str">
        <f t="shared" si="33"/>
        <v/>
      </c>
      <c r="AA43" s="1" t="e">
        <f t="shared" si="34"/>
        <v>#N/A</v>
      </c>
      <c r="AB43" s="1" t="str">
        <f>IF(S44="A","Admin!B25","Admin!C25")</f>
        <v>Admin!C25</v>
      </c>
      <c r="AC43" s="79">
        <f t="shared" ref="AC43:AC49" si="37">AC42-1</f>
        <v>0</v>
      </c>
      <c r="AD43" s="2" t="str">
        <f t="shared" si="35"/>
        <v>S43</v>
      </c>
      <c r="AE43" s="2" t="str">
        <f t="shared" si="36"/>
        <v>AA$42:AA$49</v>
      </c>
    </row>
    <row r="44" spans="2:31" ht="13.5" hidden="1" customHeight="1" x14ac:dyDescent="0.2">
      <c r="B44" s="34">
        <v>3</v>
      </c>
      <c r="C44" s="67" t="str">
        <f t="shared" ca="1" si="24"/>
        <v/>
      </c>
      <c r="D44" s="67" t="str">
        <f t="shared" si="25"/>
        <v/>
      </c>
      <c r="E44" s="36"/>
      <c r="F44" s="53" t="s">
        <v>98</v>
      </c>
      <c r="G44" s="49"/>
      <c r="H44" s="49"/>
      <c r="I44" s="58" t="str">
        <f t="shared" si="26"/>
        <v/>
      </c>
      <c r="J44" s="59" t="str">
        <f t="shared" si="26"/>
        <v/>
      </c>
      <c r="K44" s="59" t="str">
        <f t="shared" si="26"/>
        <v/>
      </c>
      <c r="L44" s="59" t="str">
        <f t="shared" si="26"/>
        <v/>
      </c>
      <c r="M44" s="59" t="str">
        <f t="shared" si="26"/>
        <v/>
      </c>
      <c r="N44" s="60" t="str">
        <f t="shared" si="26"/>
        <v/>
      </c>
      <c r="O44" s="58" t="str">
        <f t="shared" si="26"/>
        <v/>
      </c>
      <c r="P44" s="60" t="str">
        <f t="shared" si="26"/>
        <v/>
      </c>
      <c r="Q44" s="2"/>
      <c r="R44" s="2"/>
      <c r="S44" s="81" t="s">
        <v>45</v>
      </c>
      <c r="T44" s="42" t="str">
        <f t="shared" ca="1" si="27"/>
        <v>Error</v>
      </c>
      <c r="U44" s="42">
        <f t="shared" ca="1" si="28"/>
        <v>5</v>
      </c>
      <c r="V44" s="41" t="e">
        <f t="shared" ca="1" si="29"/>
        <v>#N/A</v>
      </c>
      <c r="W44" s="42" t="e">
        <f t="shared" si="30"/>
        <v>#N/A</v>
      </c>
      <c r="X44" s="42">
        <f t="shared" ca="1" si="31"/>
        <v>8</v>
      </c>
      <c r="Y44" s="35" t="e">
        <f t="shared" si="32"/>
        <v>#N/A</v>
      </c>
      <c r="Z44" s="1" t="str">
        <f t="shared" si="33"/>
        <v/>
      </c>
      <c r="AA44" s="1" t="e">
        <f t="shared" si="34"/>
        <v>#N/A</v>
      </c>
      <c r="AB44" s="1" t="str">
        <f>IF(S44="A","Admin!B26","Admin!C26")</f>
        <v>Admin!C26</v>
      </c>
      <c r="AC44" s="79">
        <f t="shared" si="37"/>
        <v>-1</v>
      </c>
      <c r="AD44" s="2" t="str">
        <f t="shared" si="35"/>
        <v>S43</v>
      </c>
      <c r="AE44" s="2" t="str">
        <f t="shared" si="36"/>
        <v>AA$42:AA$49</v>
      </c>
    </row>
    <row r="45" spans="2:31" ht="13.5" hidden="1" customHeight="1" x14ac:dyDescent="0.2">
      <c r="B45" s="34">
        <v>4</v>
      </c>
      <c r="C45" s="67" t="str">
        <f t="shared" ca="1" si="24"/>
        <v/>
      </c>
      <c r="D45" s="67" t="str">
        <f t="shared" si="25"/>
        <v/>
      </c>
      <c r="E45" s="36"/>
      <c r="F45" s="53" t="s">
        <v>98</v>
      </c>
      <c r="G45" s="49"/>
      <c r="H45" s="49"/>
      <c r="I45" s="58" t="str">
        <f t="shared" si="26"/>
        <v/>
      </c>
      <c r="J45" s="59" t="str">
        <f t="shared" si="26"/>
        <v/>
      </c>
      <c r="K45" s="59" t="str">
        <f t="shared" si="26"/>
        <v/>
      </c>
      <c r="L45" s="59" t="str">
        <f t="shared" si="26"/>
        <v/>
      </c>
      <c r="M45" s="59" t="str">
        <f t="shared" si="26"/>
        <v/>
      </c>
      <c r="N45" s="60" t="str">
        <f t="shared" si="26"/>
        <v/>
      </c>
      <c r="O45" s="58" t="str">
        <f t="shared" si="26"/>
        <v/>
      </c>
      <c r="P45" s="60" t="str">
        <f t="shared" si="26"/>
        <v/>
      </c>
      <c r="Q45" s="2"/>
      <c r="R45" s="2"/>
      <c r="S45" s="80" t="s">
        <v>85</v>
      </c>
      <c r="T45" s="42" t="str">
        <f t="shared" ca="1" si="27"/>
        <v>Error</v>
      </c>
      <c r="U45" s="42">
        <f t="shared" ca="1" si="28"/>
        <v>4</v>
      </c>
      <c r="V45" s="41" t="e">
        <f t="shared" ca="1" si="29"/>
        <v>#N/A</v>
      </c>
      <c r="W45" s="42" t="e">
        <f t="shared" si="30"/>
        <v>#N/A</v>
      </c>
      <c r="X45" s="42">
        <f t="shared" ca="1" si="31"/>
        <v>8</v>
      </c>
      <c r="Y45" s="35" t="e">
        <f t="shared" si="32"/>
        <v>#N/A</v>
      </c>
      <c r="Z45" s="1" t="str">
        <f t="shared" si="33"/>
        <v/>
      </c>
      <c r="AA45" s="1" t="e">
        <f t="shared" si="34"/>
        <v>#N/A</v>
      </c>
      <c r="AB45" s="1" t="str">
        <f>IF(S44="A","Admin!B27","Admin!C27")</f>
        <v>Admin!C27</v>
      </c>
      <c r="AC45" s="79">
        <f t="shared" si="37"/>
        <v>-2</v>
      </c>
      <c r="AD45" s="2" t="str">
        <f t="shared" si="35"/>
        <v>S43</v>
      </c>
      <c r="AE45" s="2" t="str">
        <f t="shared" si="36"/>
        <v>AA$42:AA$49</v>
      </c>
    </row>
    <row r="46" spans="2:31" ht="13.5" hidden="1" customHeight="1" x14ac:dyDescent="0.2">
      <c r="B46" s="34">
        <v>5</v>
      </c>
      <c r="C46" s="67" t="str">
        <f t="shared" ca="1" si="24"/>
        <v/>
      </c>
      <c r="D46" s="67" t="str">
        <f t="shared" si="25"/>
        <v/>
      </c>
      <c r="E46" s="36"/>
      <c r="F46" s="53" t="s">
        <v>98</v>
      </c>
      <c r="G46" s="49"/>
      <c r="H46" s="49"/>
      <c r="I46" s="58" t="str">
        <f t="shared" si="26"/>
        <v/>
      </c>
      <c r="J46" s="59" t="str">
        <f t="shared" si="26"/>
        <v/>
      </c>
      <c r="K46" s="59" t="str">
        <f t="shared" si="26"/>
        <v/>
      </c>
      <c r="L46" s="59" t="str">
        <f t="shared" si="26"/>
        <v/>
      </c>
      <c r="M46" s="59" t="str">
        <f t="shared" si="26"/>
        <v/>
      </c>
      <c r="N46" s="60" t="str">
        <f t="shared" si="26"/>
        <v/>
      </c>
      <c r="O46" s="58" t="str">
        <f t="shared" si="26"/>
        <v/>
      </c>
      <c r="P46" s="60" t="str">
        <f t="shared" si="26"/>
        <v/>
      </c>
      <c r="Q46" s="2"/>
      <c r="R46" s="2"/>
      <c r="S46" s="42"/>
      <c r="T46" s="42" t="str">
        <f t="shared" ca="1" si="27"/>
        <v>Error</v>
      </c>
      <c r="U46" s="42">
        <f t="shared" ca="1" si="28"/>
        <v>3</v>
      </c>
      <c r="V46" s="41" t="e">
        <f t="shared" ca="1" si="29"/>
        <v>#N/A</v>
      </c>
      <c r="W46" s="42" t="e">
        <f t="shared" si="30"/>
        <v>#N/A</v>
      </c>
      <c r="X46" s="42">
        <f t="shared" ca="1" si="31"/>
        <v>8</v>
      </c>
      <c r="Y46" s="35" t="e">
        <f t="shared" si="32"/>
        <v>#N/A</v>
      </c>
      <c r="Z46" s="1" t="str">
        <f t="shared" si="33"/>
        <v/>
      </c>
      <c r="AA46" s="1" t="e">
        <f t="shared" si="34"/>
        <v>#N/A</v>
      </c>
      <c r="AB46" s="1" t="str">
        <f>IF(S44="A","Admin!B28","Admin!C28")</f>
        <v>Admin!C28</v>
      </c>
      <c r="AC46" s="79">
        <f t="shared" si="37"/>
        <v>-3</v>
      </c>
      <c r="AD46" s="2" t="str">
        <f t="shared" si="35"/>
        <v>S43</v>
      </c>
      <c r="AE46" s="2" t="str">
        <f t="shared" si="36"/>
        <v>AA$42:AA$49</v>
      </c>
    </row>
    <row r="47" spans="2:31" ht="13.5" hidden="1" customHeight="1" x14ac:dyDescent="0.2">
      <c r="B47" s="37">
        <v>6</v>
      </c>
      <c r="C47" s="68" t="str">
        <f t="shared" ca="1" si="24"/>
        <v/>
      </c>
      <c r="D47" s="68" t="str">
        <f t="shared" si="25"/>
        <v/>
      </c>
      <c r="E47" s="38"/>
      <c r="F47" s="54" t="s">
        <v>98</v>
      </c>
      <c r="G47" s="49"/>
      <c r="H47" s="49"/>
      <c r="I47" s="61" t="str">
        <f t="shared" si="26"/>
        <v/>
      </c>
      <c r="J47" s="62" t="str">
        <f t="shared" si="26"/>
        <v/>
      </c>
      <c r="K47" s="62" t="str">
        <f t="shared" si="26"/>
        <v/>
      </c>
      <c r="L47" s="62" t="str">
        <f t="shared" si="26"/>
        <v/>
      </c>
      <c r="M47" s="62" t="str">
        <f t="shared" si="26"/>
        <v/>
      </c>
      <c r="N47" s="63" t="str">
        <f t="shared" si="26"/>
        <v/>
      </c>
      <c r="O47" s="61" t="str">
        <f t="shared" si="26"/>
        <v/>
      </c>
      <c r="P47" s="63" t="str">
        <f t="shared" si="26"/>
        <v/>
      </c>
      <c r="Q47" s="2"/>
      <c r="R47" s="2"/>
      <c r="S47" s="42"/>
      <c r="T47" s="42" t="str">
        <f t="shared" ca="1" si="27"/>
        <v>Error</v>
      </c>
      <c r="U47" s="42">
        <f t="shared" ca="1" si="28"/>
        <v>2</v>
      </c>
      <c r="V47" s="41" t="e">
        <f t="shared" ca="1" si="29"/>
        <v>#N/A</v>
      </c>
      <c r="W47" s="42" t="e">
        <f t="shared" si="30"/>
        <v>#N/A</v>
      </c>
      <c r="X47" s="42">
        <f t="shared" ca="1" si="31"/>
        <v>8</v>
      </c>
      <c r="Y47" s="35" t="e">
        <f t="shared" si="32"/>
        <v>#N/A</v>
      </c>
      <c r="Z47" s="1" t="str">
        <f t="shared" si="33"/>
        <v/>
      </c>
      <c r="AA47" s="1" t="e">
        <f t="shared" si="34"/>
        <v>#N/A</v>
      </c>
      <c r="AB47" s="1" t="str">
        <f>IF(S44="A","Admin!B29","Admin!C29")</f>
        <v>Admin!C29</v>
      </c>
      <c r="AC47" s="79">
        <f t="shared" si="37"/>
        <v>-4</v>
      </c>
      <c r="AD47" s="2" t="str">
        <f t="shared" si="35"/>
        <v>S43</v>
      </c>
      <c r="AE47" s="2" t="str">
        <f t="shared" si="36"/>
        <v>AA$42:AA$49</v>
      </c>
    </row>
    <row r="48" spans="2:31" ht="13.5" hidden="1" customHeight="1" x14ac:dyDescent="0.2">
      <c r="B48" s="71">
        <v>7</v>
      </c>
      <c r="C48" s="72" t="str">
        <f t="shared" ca="1" si="24"/>
        <v/>
      </c>
      <c r="D48" s="72" t="str">
        <f t="shared" si="25"/>
        <v/>
      </c>
      <c r="E48" s="73"/>
      <c r="F48" s="74" t="s">
        <v>98</v>
      </c>
      <c r="G48" s="49"/>
      <c r="H48" s="49"/>
      <c r="I48" s="226" t="str">
        <f t="shared" si="26"/>
        <v/>
      </c>
      <c r="J48" s="227" t="str">
        <f t="shared" si="26"/>
        <v/>
      </c>
      <c r="K48" s="227" t="str">
        <f t="shared" si="26"/>
        <v/>
      </c>
      <c r="L48" s="227" t="str">
        <f t="shared" si="26"/>
        <v/>
      </c>
      <c r="M48" s="227" t="str">
        <f t="shared" si="26"/>
        <v/>
      </c>
      <c r="N48" s="227" t="str">
        <f t="shared" si="26"/>
        <v/>
      </c>
      <c r="O48" s="227" t="str">
        <f t="shared" si="26"/>
        <v/>
      </c>
      <c r="P48" s="228" t="str">
        <f t="shared" si="26"/>
        <v/>
      </c>
      <c r="Q48" s="2"/>
      <c r="R48" s="2"/>
      <c r="S48" s="42"/>
      <c r="T48" s="42" t="str">
        <f t="shared" ca="1" si="27"/>
        <v>Error</v>
      </c>
      <c r="U48" s="42">
        <f t="shared" ca="1" si="28"/>
        <v>1</v>
      </c>
      <c r="V48" s="41" t="e">
        <f t="shared" ca="1" si="29"/>
        <v>#N/A</v>
      </c>
      <c r="W48" s="42" t="e">
        <f t="shared" si="30"/>
        <v>#N/A</v>
      </c>
      <c r="X48" s="42">
        <f t="shared" ca="1" si="31"/>
        <v>8</v>
      </c>
      <c r="Y48" s="35" t="e">
        <f t="shared" si="32"/>
        <v>#N/A</v>
      </c>
      <c r="Z48" s="1" t="str">
        <f t="shared" si="33"/>
        <v/>
      </c>
      <c r="AA48" s="1" t="e">
        <f t="shared" si="34"/>
        <v>#N/A</v>
      </c>
      <c r="AB48" s="1" t="str">
        <f>IF(S44="A","Admin!B30","Admin!C30")</f>
        <v>Admin!C30</v>
      </c>
      <c r="AC48" s="79">
        <f t="shared" si="37"/>
        <v>-5</v>
      </c>
      <c r="AD48" s="2" t="str">
        <f t="shared" si="35"/>
        <v>S43</v>
      </c>
      <c r="AE48" s="2" t="str">
        <f t="shared" si="36"/>
        <v>AA$42:AA$49</v>
      </c>
    </row>
    <row r="49" spans="2:31" ht="13.5" hidden="1" customHeight="1" x14ac:dyDescent="0.2">
      <c r="B49" s="37">
        <v>8</v>
      </c>
      <c r="C49" s="68" t="str">
        <f t="shared" ca="1" si="24"/>
        <v/>
      </c>
      <c r="D49" s="68" t="str">
        <f t="shared" si="25"/>
        <v/>
      </c>
      <c r="E49" s="38"/>
      <c r="F49" s="54" t="s">
        <v>98</v>
      </c>
      <c r="G49" s="49"/>
      <c r="H49" s="49"/>
      <c r="I49" s="61" t="str">
        <f t="shared" si="26"/>
        <v/>
      </c>
      <c r="J49" s="62" t="str">
        <f t="shared" si="26"/>
        <v/>
      </c>
      <c r="K49" s="62" t="str">
        <f t="shared" si="26"/>
        <v/>
      </c>
      <c r="L49" s="62" t="str">
        <f t="shared" si="26"/>
        <v/>
      </c>
      <c r="M49" s="62" t="str">
        <f t="shared" si="26"/>
        <v/>
      </c>
      <c r="N49" s="62" t="str">
        <f t="shared" si="26"/>
        <v/>
      </c>
      <c r="O49" s="62" t="str">
        <f t="shared" si="26"/>
        <v/>
      </c>
      <c r="P49" s="63" t="str">
        <f t="shared" si="26"/>
        <v/>
      </c>
      <c r="Q49" s="2"/>
      <c r="R49" s="2"/>
      <c r="S49" s="42"/>
      <c r="T49" s="42" t="str">
        <f t="shared" ca="1" si="27"/>
        <v>Error</v>
      </c>
      <c r="U49" s="42">
        <f t="shared" ca="1" si="28"/>
        <v>0</v>
      </c>
      <c r="V49" s="41" t="e">
        <f t="shared" ca="1" si="29"/>
        <v>#N/A</v>
      </c>
      <c r="W49" s="42" t="e">
        <f t="shared" si="30"/>
        <v>#N/A</v>
      </c>
      <c r="X49" s="42">
        <f t="shared" ca="1" si="31"/>
        <v>8</v>
      </c>
      <c r="Y49" s="35" t="e">
        <f t="shared" si="32"/>
        <v>#N/A</v>
      </c>
      <c r="Z49" s="1" t="str">
        <f t="shared" si="33"/>
        <v/>
      </c>
      <c r="AA49" s="1" t="e">
        <f t="shared" si="34"/>
        <v>#N/A</v>
      </c>
      <c r="AB49" s="1" t="str">
        <f>IF(S44="A","Admin!B31","Admin!C31")</f>
        <v>Admin!C31</v>
      </c>
      <c r="AC49" s="79">
        <f t="shared" si="37"/>
        <v>-6</v>
      </c>
      <c r="AD49" s="2" t="str">
        <f t="shared" si="35"/>
        <v>S43</v>
      </c>
      <c r="AE49" s="2" t="str">
        <f t="shared" si="36"/>
        <v>AA$42:AA$49</v>
      </c>
    </row>
    <row r="50" spans="2:31" ht="13.5" hidden="1" customHeight="1" x14ac:dyDescent="0.2"/>
    <row r="51" spans="2:31" ht="13.5" hidden="1" customHeight="1" x14ac:dyDescent="0.2"/>
    <row r="52" spans="2:31" s="2" customFormat="1" ht="13.5" customHeight="1" x14ac:dyDescent="0.2">
      <c r="B52" s="32" t="str">
        <f>S54</f>
        <v>Mens 4x400m</v>
      </c>
      <c r="H52" s="47"/>
      <c r="I52" s="29"/>
    </row>
    <row r="53" spans="2:31" ht="13.5" customHeight="1" x14ac:dyDescent="0.2">
      <c r="B53" s="75" t="s">
        <v>26</v>
      </c>
      <c r="C53" s="76" t="s">
        <v>23</v>
      </c>
      <c r="D53" s="76" t="s">
        <v>70</v>
      </c>
      <c r="E53" s="77" t="s">
        <v>24</v>
      </c>
      <c r="F53" s="78" t="s">
        <v>27</v>
      </c>
      <c r="G53" s="48"/>
      <c r="H53" s="48"/>
      <c r="I53" s="70" t="str">
        <f t="shared" ref="I53:P53" si="38">I$3</f>
        <v>Bromsgrove &amp; Redditch AC</v>
      </c>
      <c r="J53" s="70" t="str">
        <f t="shared" si="38"/>
        <v>Burton AC</v>
      </c>
      <c r="K53" s="70" t="str">
        <f t="shared" si="38"/>
        <v>Kidderminster &amp; Stourport AC</v>
      </c>
      <c r="L53" s="70" t="str">
        <f t="shared" si="38"/>
        <v>Newport Harriers</v>
      </c>
      <c r="M53" s="70" t="str">
        <f t="shared" si="38"/>
        <v>Royal Sutton Coldfield</v>
      </c>
      <c r="N53" s="70" t="str">
        <f t="shared" si="38"/>
        <v>Solihull &amp; Small Heath AC</v>
      </c>
      <c r="O53" s="70" t="str">
        <f t="shared" si="38"/>
        <v>Stratford on Avon AC</v>
      </c>
      <c r="P53" s="383" t="str">
        <f t="shared" si="38"/>
        <v>Team8</v>
      </c>
      <c r="S53" s="40">
        <v>60</v>
      </c>
      <c r="T53" s="41"/>
      <c r="U53" s="42" t="s">
        <v>81</v>
      </c>
      <c r="V53" s="41"/>
      <c r="W53" s="42"/>
      <c r="X53" s="42" t="s">
        <v>82</v>
      </c>
      <c r="Y53" s="41" t="s">
        <v>83</v>
      </c>
      <c r="Z53" s="1" t="s">
        <v>84</v>
      </c>
    </row>
    <row r="54" spans="2:31" ht="13.5" customHeight="1" x14ac:dyDescent="0.2">
      <c r="B54" s="222">
        <v>1</v>
      </c>
      <c r="C54" s="223"/>
      <c r="D54" s="223" t="str">
        <f t="shared" ref="D54:D61" si="39">IF(ISNA(Y54),"",Y54)</f>
        <v>Royal Sutton Coldfield</v>
      </c>
      <c r="E54" s="224">
        <v>5</v>
      </c>
      <c r="F54" s="225" t="s">
        <v>2154</v>
      </c>
      <c r="G54" s="49"/>
      <c r="H54" s="49"/>
      <c r="I54" s="55" t="str">
        <f t="shared" ref="I54:P61" si="40">IF($Z54=I$3,$T54,"")</f>
        <v/>
      </c>
      <c r="J54" s="56" t="str">
        <f t="shared" si="40"/>
        <v/>
      </c>
      <c r="K54" s="56" t="str">
        <f t="shared" si="40"/>
        <v/>
      </c>
      <c r="L54" s="56" t="str">
        <f t="shared" si="40"/>
        <v/>
      </c>
      <c r="M54" s="56">
        <f t="shared" ca="1" si="40"/>
        <v>10</v>
      </c>
      <c r="N54" s="56" t="str">
        <f t="shared" si="40"/>
        <v/>
      </c>
      <c r="O54" s="57" t="str">
        <f t="shared" si="40"/>
        <v/>
      </c>
      <c r="P54" s="144" t="str">
        <f t="shared" si="40"/>
        <v/>
      </c>
      <c r="Q54" s="2"/>
      <c r="R54" s="2"/>
      <c r="S54" s="42" t="s">
        <v>318</v>
      </c>
      <c r="T54" s="42">
        <f t="shared" ref="T54:T61" ca="1" si="41">IF(X54&gt;1,"Error",U54)</f>
        <v>10</v>
      </c>
      <c r="U54" s="42">
        <f t="shared" ref="U54:U61" ca="1" si="42">IF(AND(E54&lt;&gt;"",LEFT(F54,1)="d"),0,INDIRECT(AB54))</f>
        <v>10</v>
      </c>
      <c r="V54" s="41" t="e">
        <f t="shared" ref="V54:V61" ca="1" si="43">HLOOKUP(E54,INDIRECT($S$4),INDIRECT(AD54),FALSE)</f>
        <v>#REF!</v>
      </c>
      <c r="W54" s="42" t="str">
        <f t="shared" ref="W54:W61" si="44">CONCATENATE("=",AA54)</f>
        <v>=5</v>
      </c>
      <c r="X54" s="42">
        <f t="shared" ref="X54:X61" ca="1" si="45">COUNTIF(INDIRECT(AE54),W54)</f>
        <v>1</v>
      </c>
      <c r="Y54" s="35" t="str">
        <f t="shared" ref="Y54:Y61" si="46">VLOOKUP(E54,TeamID,2,FALSE)</f>
        <v>Royal Sutton Coldfield</v>
      </c>
      <c r="Z54" s="1" t="str">
        <f t="shared" ref="Z54:Z61" si="47">IF(ISNA(Y54),"",Y54)</f>
        <v>Royal Sutton Coldfield</v>
      </c>
      <c r="AA54" s="1">
        <f t="shared" ref="AA54:AA61" si="48">HLOOKUP(E54,$I$24:$X$25, 2, FALSE)</f>
        <v>5</v>
      </c>
      <c r="AB54" s="1" t="str">
        <f>IF(S56="A","Admin!B24","Admin!C24")</f>
        <v>Admin!B24</v>
      </c>
      <c r="AC54" s="79">
        <v>1</v>
      </c>
      <c r="AD54" s="2" t="str">
        <f t="shared" ref="AD54:AD61" si="49">"S" &amp; ROW(AB54)+AC54</f>
        <v>S55</v>
      </c>
      <c r="AE54" s="2" t="str">
        <f t="shared" ref="AE54:AE61" si="50">"AA$"&amp;ROW(AD54)+AC54-1&amp;":AA$"&amp;ROW(AD54)+AC54+6</f>
        <v>AA$54:AA$61</v>
      </c>
    </row>
    <row r="55" spans="2:31" ht="13.5" customHeight="1" x14ac:dyDescent="0.2">
      <c r="B55" s="34">
        <v>2</v>
      </c>
      <c r="C55" s="67"/>
      <c r="D55" s="67" t="str">
        <f t="shared" si="39"/>
        <v>Newport Harriers</v>
      </c>
      <c r="E55" s="36">
        <v>4</v>
      </c>
      <c r="F55" s="53" t="s">
        <v>2155</v>
      </c>
      <c r="G55" s="49"/>
      <c r="H55" s="49"/>
      <c r="I55" s="58" t="str">
        <f t="shared" si="40"/>
        <v/>
      </c>
      <c r="J55" s="59" t="str">
        <f t="shared" si="40"/>
        <v/>
      </c>
      <c r="K55" s="59" t="str">
        <f t="shared" si="40"/>
        <v/>
      </c>
      <c r="L55" s="59">
        <f t="shared" ca="1" si="40"/>
        <v>8</v>
      </c>
      <c r="M55" s="59" t="str">
        <f t="shared" si="40"/>
        <v/>
      </c>
      <c r="N55" s="59" t="str">
        <f t="shared" si="40"/>
        <v/>
      </c>
      <c r="O55" s="60" t="str">
        <f t="shared" si="40"/>
        <v/>
      </c>
      <c r="P55" s="149" t="str">
        <f t="shared" si="40"/>
        <v/>
      </c>
      <c r="Q55" s="2"/>
      <c r="R55" s="2"/>
      <c r="S55" s="42">
        <f>S53-$S$7</f>
        <v>59</v>
      </c>
      <c r="T55" s="42">
        <f t="shared" ca="1" si="41"/>
        <v>8</v>
      </c>
      <c r="U55" s="42">
        <f t="shared" ca="1" si="42"/>
        <v>8</v>
      </c>
      <c r="V55" s="41" t="e">
        <f t="shared" ca="1" si="43"/>
        <v>#REF!</v>
      </c>
      <c r="W55" s="42" t="str">
        <f t="shared" si="44"/>
        <v>=4</v>
      </c>
      <c r="X55" s="42">
        <f t="shared" ca="1" si="45"/>
        <v>1</v>
      </c>
      <c r="Y55" s="35" t="str">
        <f t="shared" si="46"/>
        <v>Newport Harriers</v>
      </c>
      <c r="Z55" s="1" t="str">
        <f t="shared" si="47"/>
        <v>Newport Harriers</v>
      </c>
      <c r="AA55" s="1">
        <f t="shared" si="48"/>
        <v>4</v>
      </c>
      <c r="AB55" s="1" t="str">
        <f>IF(S56="A","Admin!B25","Admin!C25")</f>
        <v>Admin!B25</v>
      </c>
      <c r="AC55" s="79">
        <f t="shared" ref="AC55:AC61" si="51">AC54-1</f>
        <v>0</v>
      </c>
      <c r="AD55" s="2" t="str">
        <f t="shared" si="49"/>
        <v>S55</v>
      </c>
      <c r="AE55" s="2" t="str">
        <f t="shared" si="50"/>
        <v>AA$54:AA$61</v>
      </c>
    </row>
    <row r="56" spans="2:31" ht="13.5" customHeight="1" x14ac:dyDescent="0.2">
      <c r="B56" s="34">
        <v>3</v>
      </c>
      <c r="C56" s="67"/>
      <c r="D56" s="67" t="str">
        <f t="shared" si="39"/>
        <v>Bromsgrove &amp; Redditch AC</v>
      </c>
      <c r="E56" s="36">
        <v>1</v>
      </c>
      <c r="F56" s="53" t="s">
        <v>2156</v>
      </c>
      <c r="G56" s="49"/>
      <c r="H56" s="49"/>
      <c r="I56" s="58">
        <f t="shared" ca="1" si="40"/>
        <v>7</v>
      </c>
      <c r="J56" s="59" t="str">
        <f t="shared" si="40"/>
        <v/>
      </c>
      <c r="K56" s="59" t="str">
        <f t="shared" si="40"/>
        <v/>
      </c>
      <c r="L56" s="59" t="str">
        <f t="shared" si="40"/>
        <v/>
      </c>
      <c r="M56" s="59" t="str">
        <f t="shared" si="40"/>
        <v/>
      </c>
      <c r="N56" s="59" t="str">
        <f t="shared" si="40"/>
        <v/>
      </c>
      <c r="O56" s="60" t="str">
        <f t="shared" si="40"/>
        <v/>
      </c>
      <c r="P56" s="149" t="str">
        <f t="shared" si="40"/>
        <v/>
      </c>
      <c r="Q56" s="2"/>
      <c r="R56" s="2"/>
      <c r="S56" s="81" t="s">
        <v>44</v>
      </c>
      <c r="T56" s="42">
        <f t="shared" ca="1" si="41"/>
        <v>7</v>
      </c>
      <c r="U56" s="42">
        <f t="shared" ca="1" si="42"/>
        <v>7</v>
      </c>
      <c r="V56" s="41" t="e">
        <f t="shared" ca="1" si="43"/>
        <v>#REF!</v>
      </c>
      <c r="W56" s="42" t="str">
        <f t="shared" si="44"/>
        <v>=1</v>
      </c>
      <c r="X56" s="42">
        <f t="shared" ca="1" si="45"/>
        <v>1</v>
      </c>
      <c r="Y56" s="35" t="str">
        <f t="shared" si="46"/>
        <v>Bromsgrove &amp; Redditch AC</v>
      </c>
      <c r="Z56" s="1" t="str">
        <f t="shared" si="47"/>
        <v>Bromsgrove &amp; Redditch AC</v>
      </c>
      <c r="AA56" s="1">
        <f t="shared" si="48"/>
        <v>1</v>
      </c>
      <c r="AB56" s="1" t="str">
        <f>IF(S56="A","Admin!B26","Admin!C26")</f>
        <v>Admin!B26</v>
      </c>
      <c r="AC56" s="79">
        <f t="shared" si="51"/>
        <v>-1</v>
      </c>
      <c r="AD56" s="2" t="str">
        <f t="shared" si="49"/>
        <v>S55</v>
      </c>
      <c r="AE56" s="2" t="str">
        <f t="shared" si="50"/>
        <v>AA$54:AA$61</v>
      </c>
    </row>
    <row r="57" spans="2:31" ht="13.5" customHeight="1" x14ac:dyDescent="0.2">
      <c r="B57" s="34">
        <v>4</v>
      </c>
      <c r="C57" s="67"/>
      <c r="D57" s="67" t="str">
        <f t="shared" si="39"/>
        <v>Solihull &amp; Small Heath AC</v>
      </c>
      <c r="E57" s="36">
        <v>6</v>
      </c>
      <c r="F57" s="53" t="s">
        <v>2157</v>
      </c>
      <c r="G57" s="49"/>
      <c r="H57" s="49"/>
      <c r="I57" s="58" t="str">
        <f t="shared" si="40"/>
        <v/>
      </c>
      <c r="J57" s="59" t="str">
        <f t="shared" si="40"/>
        <v/>
      </c>
      <c r="K57" s="59" t="str">
        <f t="shared" si="40"/>
        <v/>
      </c>
      <c r="L57" s="59" t="str">
        <f t="shared" si="40"/>
        <v/>
      </c>
      <c r="M57" s="59" t="str">
        <f t="shared" si="40"/>
        <v/>
      </c>
      <c r="N57" s="59">
        <f t="shared" ca="1" si="40"/>
        <v>6</v>
      </c>
      <c r="O57" s="60" t="str">
        <f t="shared" si="40"/>
        <v/>
      </c>
      <c r="P57" s="149" t="str">
        <f t="shared" si="40"/>
        <v/>
      </c>
      <c r="Q57" s="2"/>
      <c r="R57" s="2"/>
      <c r="S57" s="80" t="s">
        <v>85</v>
      </c>
      <c r="T57" s="42">
        <f t="shared" ca="1" si="41"/>
        <v>6</v>
      </c>
      <c r="U57" s="42">
        <f t="shared" ca="1" si="42"/>
        <v>6</v>
      </c>
      <c r="V57" s="41" t="e">
        <f t="shared" ca="1" si="43"/>
        <v>#REF!</v>
      </c>
      <c r="W57" s="42" t="str">
        <f t="shared" si="44"/>
        <v>=6</v>
      </c>
      <c r="X57" s="42">
        <f t="shared" ca="1" si="45"/>
        <v>1</v>
      </c>
      <c r="Y57" s="35" t="str">
        <f t="shared" si="46"/>
        <v>Solihull &amp; Small Heath AC</v>
      </c>
      <c r="Z57" s="1" t="str">
        <f t="shared" si="47"/>
        <v>Solihull &amp; Small Heath AC</v>
      </c>
      <c r="AA57" s="1">
        <f t="shared" si="48"/>
        <v>6</v>
      </c>
      <c r="AB57" s="1" t="str">
        <f>IF(S56="A","Admin!B27","Admin!C27")</f>
        <v>Admin!B27</v>
      </c>
      <c r="AC57" s="79">
        <f t="shared" si="51"/>
        <v>-2</v>
      </c>
      <c r="AD57" s="2" t="str">
        <f t="shared" si="49"/>
        <v>S55</v>
      </c>
      <c r="AE57" s="2" t="str">
        <f t="shared" si="50"/>
        <v>AA$54:AA$61</v>
      </c>
    </row>
    <row r="58" spans="2:31" ht="13.5" customHeight="1" x14ac:dyDescent="0.2">
      <c r="B58" s="34">
        <v>5</v>
      </c>
      <c r="C58" s="67"/>
      <c r="D58" s="67" t="str">
        <f t="shared" si="39"/>
        <v>Burton AC</v>
      </c>
      <c r="E58" s="36">
        <v>2</v>
      </c>
      <c r="F58" s="53" t="s">
        <v>2158</v>
      </c>
      <c r="G58" s="49"/>
      <c r="H58" s="49"/>
      <c r="I58" s="58" t="str">
        <f t="shared" si="40"/>
        <v/>
      </c>
      <c r="J58" s="59">
        <f t="shared" ca="1" si="40"/>
        <v>5</v>
      </c>
      <c r="K58" s="59" t="str">
        <f t="shared" si="40"/>
        <v/>
      </c>
      <c r="L58" s="59" t="str">
        <f t="shared" si="40"/>
        <v/>
      </c>
      <c r="M58" s="59" t="str">
        <f t="shared" si="40"/>
        <v/>
      </c>
      <c r="N58" s="59" t="str">
        <f t="shared" si="40"/>
        <v/>
      </c>
      <c r="O58" s="60" t="str">
        <f t="shared" si="40"/>
        <v/>
      </c>
      <c r="P58" s="149" t="str">
        <f t="shared" si="40"/>
        <v/>
      </c>
      <c r="Q58" s="2"/>
      <c r="R58" s="2"/>
      <c r="S58" s="42"/>
      <c r="T58" s="42">
        <f t="shared" ca="1" si="41"/>
        <v>5</v>
      </c>
      <c r="U58" s="42">
        <f t="shared" ca="1" si="42"/>
        <v>5</v>
      </c>
      <c r="V58" s="41" t="e">
        <f t="shared" ca="1" si="43"/>
        <v>#REF!</v>
      </c>
      <c r="W58" s="42" t="str">
        <f t="shared" si="44"/>
        <v>=2</v>
      </c>
      <c r="X58" s="42">
        <f t="shared" ca="1" si="45"/>
        <v>1</v>
      </c>
      <c r="Y58" s="35" t="str">
        <f t="shared" si="46"/>
        <v>Burton AC</v>
      </c>
      <c r="Z58" s="1" t="str">
        <f t="shared" si="47"/>
        <v>Burton AC</v>
      </c>
      <c r="AA58" s="1">
        <f t="shared" si="48"/>
        <v>2</v>
      </c>
      <c r="AB58" s="1" t="str">
        <f>IF(S56="A","Admin!B28","Admin!C28")</f>
        <v>Admin!B28</v>
      </c>
      <c r="AC58" s="79">
        <f t="shared" si="51"/>
        <v>-3</v>
      </c>
      <c r="AD58" s="2" t="str">
        <f t="shared" si="49"/>
        <v>S55</v>
      </c>
      <c r="AE58" s="2" t="str">
        <f t="shared" si="50"/>
        <v>AA$54:AA$61</v>
      </c>
    </row>
    <row r="59" spans="2:31" ht="13.5" customHeight="1" x14ac:dyDescent="0.2">
      <c r="B59" s="34">
        <v>6</v>
      </c>
      <c r="C59" s="67"/>
      <c r="D59" s="67" t="str">
        <f t="shared" si="39"/>
        <v>Stratford on Avon AC</v>
      </c>
      <c r="E59" s="36">
        <v>7</v>
      </c>
      <c r="F59" s="53" t="s">
        <v>2159</v>
      </c>
      <c r="G59" s="49"/>
      <c r="H59" s="49"/>
      <c r="I59" s="58" t="str">
        <f t="shared" si="40"/>
        <v/>
      </c>
      <c r="J59" s="59" t="str">
        <f t="shared" si="40"/>
        <v/>
      </c>
      <c r="K59" s="59" t="str">
        <f t="shared" si="40"/>
        <v/>
      </c>
      <c r="L59" s="59" t="str">
        <f t="shared" si="40"/>
        <v/>
      </c>
      <c r="M59" s="59" t="str">
        <f t="shared" si="40"/>
        <v/>
      </c>
      <c r="N59" s="59" t="str">
        <f t="shared" si="40"/>
        <v/>
      </c>
      <c r="O59" s="60">
        <f t="shared" ca="1" si="40"/>
        <v>4</v>
      </c>
      <c r="P59" s="149" t="str">
        <f t="shared" si="40"/>
        <v/>
      </c>
      <c r="Q59" s="2"/>
      <c r="R59" s="2"/>
      <c r="S59" s="42"/>
      <c r="T59" s="42">
        <f t="shared" ca="1" si="41"/>
        <v>4</v>
      </c>
      <c r="U59" s="42">
        <f t="shared" ca="1" si="42"/>
        <v>4</v>
      </c>
      <c r="V59" s="41" t="e">
        <f t="shared" ca="1" si="43"/>
        <v>#REF!</v>
      </c>
      <c r="W59" s="42" t="str">
        <f t="shared" si="44"/>
        <v>=7</v>
      </c>
      <c r="X59" s="42">
        <f t="shared" ca="1" si="45"/>
        <v>1</v>
      </c>
      <c r="Y59" s="35" t="str">
        <f t="shared" si="46"/>
        <v>Stratford on Avon AC</v>
      </c>
      <c r="Z59" s="1" t="str">
        <f t="shared" si="47"/>
        <v>Stratford on Avon AC</v>
      </c>
      <c r="AA59" s="1">
        <f t="shared" si="48"/>
        <v>7</v>
      </c>
      <c r="AB59" s="1" t="str">
        <f>IF(S56="A","Admin!B29","Admin!C29")</f>
        <v>Admin!B29</v>
      </c>
      <c r="AC59" s="79">
        <f t="shared" si="51"/>
        <v>-4</v>
      </c>
      <c r="AD59" s="2" t="str">
        <f t="shared" si="49"/>
        <v>S55</v>
      </c>
      <c r="AE59" s="2" t="str">
        <f t="shared" si="50"/>
        <v>AA$54:AA$61</v>
      </c>
    </row>
    <row r="60" spans="2:31" ht="13.5" customHeight="1" x14ac:dyDescent="0.2">
      <c r="B60" s="37">
        <v>7</v>
      </c>
      <c r="C60" s="68"/>
      <c r="D60" s="68" t="str">
        <f t="shared" si="39"/>
        <v>Kidderminster &amp; Stourport AC</v>
      </c>
      <c r="E60" s="38">
        <v>3</v>
      </c>
      <c r="F60" s="54" t="s">
        <v>2160</v>
      </c>
      <c r="G60" s="49"/>
      <c r="H60" s="49"/>
      <c r="I60" s="61" t="str">
        <f t="shared" si="40"/>
        <v/>
      </c>
      <c r="J60" s="62" t="str">
        <f t="shared" si="40"/>
        <v/>
      </c>
      <c r="K60" s="62">
        <f t="shared" ca="1" si="40"/>
        <v>3</v>
      </c>
      <c r="L60" s="62" t="str">
        <f t="shared" si="40"/>
        <v/>
      </c>
      <c r="M60" s="62" t="str">
        <f t="shared" si="40"/>
        <v/>
      </c>
      <c r="N60" s="62" t="str">
        <f t="shared" si="40"/>
        <v/>
      </c>
      <c r="O60" s="63" t="str">
        <f t="shared" si="40"/>
        <v/>
      </c>
      <c r="P60" s="149" t="str">
        <f t="shared" si="40"/>
        <v/>
      </c>
      <c r="Q60" s="2"/>
      <c r="R60" s="2"/>
      <c r="S60" s="42"/>
      <c r="T60" s="42">
        <f t="shared" ca="1" si="41"/>
        <v>3</v>
      </c>
      <c r="U60" s="42">
        <f t="shared" ca="1" si="42"/>
        <v>3</v>
      </c>
      <c r="V60" s="41" t="e">
        <f t="shared" ca="1" si="43"/>
        <v>#REF!</v>
      </c>
      <c r="W60" s="42" t="str">
        <f t="shared" si="44"/>
        <v>=3</v>
      </c>
      <c r="X60" s="42">
        <f t="shared" ca="1" si="45"/>
        <v>1</v>
      </c>
      <c r="Y60" s="35" t="str">
        <f t="shared" si="46"/>
        <v>Kidderminster &amp; Stourport AC</v>
      </c>
      <c r="Z60" s="1" t="str">
        <f t="shared" si="47"/>
        <v>Kidderminster &amp; Stourport AC</v>
      </c>
      <c r="AA60" s="1">
        <f t="shared" si="48"/>
        <v>3</v>
      </c>
      <c r="AB60" s="1" t="str">
        <f>IF(S56="A","Admin!B30","Admin!C30")</f>
        <v>Admin!B30</v>
      </c>
      <c r="AC60" s="79">
        <f t="shared" si="51"/>
        <v>-5</v>
      </c>
      <c r="AD60" s="2" t="str">
        <f t="shared" si="49"/>
        <v>S55</v>
      </c>
      <c r="AE60" s="2" t="str">
        <f t="shared" si="50"/>
        <v>AA$54:AA$61</v>
      </c>
    </row>
    <row r="61" spans="2:31" ht="13.5" hidden="1" customHeight="1" x14ac:dyDescent="0.2">
      <c r="B61" s="378">
        <v>8</v>
      </c>
      <c r="C61" s="379"/>
      <c r="D61" s="379" t="str">
        <f t="shared" si="39"/>
        <v/>
      </c>
      <c r="E61" s="380"/>
      <c r="F61" s="381" t="s">
        <v>98</v>
      </c>
      <c r="G61" s="49"/>
      <c r="H61" s="49"/>
      <c r="I61" s="374" t="str">
        <f t="shared" si="40"/>
        <v/>
      </c>
      <c r="J61" s="382" t="str">
        <f t="shared" si="40"/>
        <v/>
      </c>
      <c r="K61" s="382" t="str">
        <f t="shared" si="40"/>
        <v/>
      </c>
      <c r="L61" s="382" t="str">
        <f t="shared" si="40"/>
        <v/>
      </c>
      <c r="M61" s="382" t="str">
        <f t="shared" si="40"/>
        <v/>
      </c>
      <c r="N61" s="382" t="str">
        <f t="shared" si="40"/>
        <v/>
      </c>
      <c r="O61" s="382" t="str">
        <f t="shared" si="40"/>
        <v/>
      </c>
      <c r="P61" s="63" t="str">
        <f t="shared" si="40"/>
        <v/>
      </c>
      <c r="Q61" s="2"/>
      <c r="R61" s="2"/>
      <c r="S61" s="42"/>
      <c r="T61" s="42">
        <f t="shared" ca="1" si="41"/>
        <v>0</v>
      </c>
      <c r="U61" s="42">
        <f t="shared" ca="1" si="42"/>
        <v>0</v>
      </c>
      <c r="V61" s="41" t="e">
        <f t="shared" ca="1" si="43"/>
        <v>#N/A</v>
      </c>
      <c r="W61" s="42" t="e">
        <f t="shared" si="44"/>
        <v>#N/A</v>
      </c>
      <c r="X61" s="42">
        <f t="shared" ca="1" si="45"/>
        <v>1</v>
      </c>
      <c r="Y61" s="35" t="e">
        <f t="shared" si="46"/>
        <v>#N/A</v>
      </c>
      <c r="Z61" s="1" t="str">
        <f t="shared" si="47"/>
        <v/>
      </c>
      <c r="AA61" s="1" t="e">
        <f t="shared" si="48"/>
        <v>#N/A</v>
      </c>
      <c r="AB61" s="1" t="str">
        <f>IF(S56="A","Admin!B31","Admin!C31")</f>
        <v>Admin!B31</v>
      </c>
      <c r="AC61" s="79">
        <f t="shared" si="51"/>
        <v>-6</v>
      </c>
      <c r="AD61" s="2" t="str">
        <f t="shared" si="49"/>
        <v>S55</v>
      </c>
      <c r="AE61" s="2" t="str">
        <f t="shared" si="50"/>
        <v>AA$54:AA$61</v>
      </c>
    </row>
    <row r="62" spans="2:31" ht="13.5" customHeight="1" x14ac:dyDescent="0.2">
      <c r="B62" s="50"/>
      <c r="C62" s="48"/>
      <c r="D62" s="48"/>
      <c r="E62" s="50"/>
      <c r="F62" s="49" t="s">
        <v>98</v>
      </c>
      <c r="G62" s="49"/>
      <c r="H62" s="49"/>
      <c r="I62" s="51"/>
      <c r="J62" s="51"/>
      <c r="K62" s="51"/>
      <c r="L62" s="51"/>
      <c r="M62" s="51"/>
      <c r="N62" s="51"/>
      <c r="O62" s="51"/>
      <c r="P62" s="51"/>
      <c r="Q62" s="2"/>
      <c r="R62" s="2"/>
      <c r="S62" s="42"/>
      <c r="T62" s="42"/>
      <c r="U62" s="41"/>
      <c r="V62" s="41"/>
      <c r="W62" s="42"/>
      <c r="X62" s="42"/>
      <c r="Y62" s="41"/>
    </row>
    <row r="63" spans="2:31" ht="13.5" customHeight="1" x14ac:dyDescent="0.2">
      <c r="B63" s="50"/>
      <c r="C63" s="48"/>
      <c r="D63" s="48"/>
      <c r="E63" s="50"/>
      <c r="F63" s="49"/>
      <c r="G63" s="49"/>
      <c r="H63" s="49"/>
      <c r="I63" s="51"/>
      <c r="J63" s="51"/>
      <c r="K63" s="51"/>
      <c r="L63" s="51"/>
      <c r="M63" s="51"/>
      <c r="N63" s="51"/>
      <c r="O63" s="51"/>
      <c r="P63" s="51"/>
      <c r="Q63" s="2"/>
      <c r="R63" s="2"/>
      <c r="S63" s="42"/>
      <c r="T63" s="42"/>
      <c r="U63" s="41"/>
      <c r="V63" s="41"/>
      <c r="W63" s="42"/>
      <c r="X63" s="42"/>
      <c r="Y63" s="41"/>
    </row>
    <row r="64" spans="2:31" s="2" customFormat="1" ht="13.5" hidden="1" customHeight="1" x14ac:dyDescent="0.2">
      <c r="B64" s="32" t="str">
        <f>S66 &amp; " " &amp; S68 &amp; " string  (" &amp; S$3 &amp;")"</f>
        <v xml:space="preserve">  B string  (Women)</v>
      </c>
      <c r="D64" s="33" t="s">
        <v>71</v>
      </c>
      <c r="E64" s="52"/>
      <c r="F64" s="29" t="s">
        <v>72</v>
      </c>
      <c r="H64" s="47"/>
      <c r="I64" s="29"/>
    </row>
    <row r="65" spans="2:31" ht="13.5" hidden="1" customHeight="1" x14ac:dyDescent="0.2">
      <c r="B65" s="75" t="s">
        <v>26</v>
      </c>
      <c r="C65" s="76" t="s">
        <v>23</v>
      </c>
      <c r="D65" s="76" t="s">
        <v>70</v>
      </c>
      <c r="E65" s="77" t="s">
        <v>24</v>
      </c>
      <c r="F65" s="78" t="s">
        <v>27</v>
      </c>
      <c r="G65" s="48"/>
      <c r="H65" s="48"/>
      <c r="I65" s="70" t="str">
        <f t="shared" ref="I65:P65" si="52">I$3</f>
        <v>Bromsgrove &amp; Redditch AC</v>
      </c>
      <c r="J65" s="70" t="str">
        <f t="shared" si="52"/>
        <v>Burton AC</v>
      </c>
      <c r="K65" s="70" t="str">
        <f t="shared" si="52"/>
        <v>Kidderminster &amp; Stourport AC</v>
      </c>
      <c r="L65" s="70" t="str">
        <f t="shared" si="52"/>
        <v>Newport Harriers</v>
      </c>
      <c r="M65" s="70" t="str">
        <f t="shared" si="52"/>
        <v>Royal Sutton Coldfield</v>
      </c>
      <c r="N65" s="70" t="str">
        <f t="shared" si="52"/>
        <v>Solihull &amp; Small Heath AC</v>
      </c>
      <c r="O65" s="70" t="str">
        <f t="shared" si="52"/>
        <v>Stratford on Avon AC</v>
      </c>
      <c r="P65" s="70" t="str">
        <f t="shared" si="52"/>
        <v>Team8</v>
      </c>
      <c r="S65" s="40"/>
      <c r="T65" s="41"/>
      <c r="U65" s="42" t="s">
        <v>81</v>
      </c>
      <c r="V65" s="41"/>
      <c r="W65" s="42"/>
      <c r="X65" s="42" t="s">
        <v>82</v>
      </c>
      <c r="Y65" s="41" t="s">
        <v>83</v>
      </c>
      <c r="Z65" s="1" t="s">
        <v>84</v>
      </c>
    </row>
    <row r="66" spans="2:31" ht="13.5" hidden="1" customHeight="1" x14ac:dyDescent="0.2">
      <c r="B66" s="222">
        <v>1</v>
      </c>
      <c r="C66" s="223" t="str">
        <f t="shared" ref="C66:C73" ca="1" si="53">IF(ISNA(V66),"",V66)</f>
        <v/>
      </c>
      <c r="D66" s="223" t="str">
        <f t="shared" ref="D66:D73" si="54">IF(ISNA(Y66),"",Y66)</f>
        <v/>
      </c>
      <c r="E66" s="224"/>
      <c r="F66" s="225" t="s">
        <v>98</v>
      </c>
      <c r="G66" s="49"/>
      <c r="H66" s="49"/>
      <c r="I66" s="55" t="str">
        <f t="shared" ref="I66:P73" si="55">IF($Z66=I$3,$T66,"")</f>
        <v/>
      </c>
      <c r="J66" s="56" t="str">
        <f t="shared" si="55"/>
        <v/>
      </c>
      <c r="K66" s="56" t="str">
        <f t="shared" si="55"/>
        <v/>
      </c>
      <c r="L66" s="56" t="str">
        <f t="shared" si="55"/>
        <v/>
      </c>
      <c r="M66" s="56" t="str">
        <f t="shared" si="55"/>
        <v/>
      </c>
      <c r="N66" s="57" t="str">
        <f t="shared" si="55"/>
        <v/>
      </c>
      <c r="O66" s="55" t="str">
        <f t="shared" si="55"/>
        <v/>
      </c>
      <c r="P66" s="57" t="str">
        <f t="shared" si="55"/>
        <v/>
      </c>
      <c r="Q66" s="2"/>
      <c r="R66" s="2"/>
      <c r="S66" s="42" t="s">
        <v>75</v>
      </c>
      <c r="T66" s="42" t="str">
        <f t="shared" ref="T66:T73" ca="1" si="56">IF(X66&gt;1,"Error",U66)</f>
        <v>Error</v>
      </c>
      <c r="U66" s="42">
        <f t="shared" ref="U66:U73" ca="1" si="57">IF(AND(E66&lt;&gt;"",LEFT(F66,1)="d"),0,INDIRECT(AB66))</f>
        <v>8</v>
      </c>
      <c r="V66" s="41" t="e">
        <f t="shared" ref="V66:V73" ca="1" si="58">HLOOKUP(E66,INDIRECT($S$4),INDIRECT(AD66),FALSE)</f>
        <v>#N/A</v>
      </c>
      <c r="W66" s="42" t="e">
        <f t="shared" ref="W66:W73" si="59">CONCATENATE("=",AA66)</f>
        <v>#N/A</v>
      </c>
      <c r="X66" s="42">
        <f t="shared" ref="X66:X73" ca="1" si="60">COUNTIF(INDIRECT(AE66),W66)</f>
        <v>8</v>
      </c>
      <c r="Y66" s="35" t="e">
        <f t="shared" ref="Y66:Y73" si="61">VLOOKUP(E66,TeamID,2,FALSE)</f>
        <v>#N/A</v>
      </c>
      <c r="Z66" s="1" t="str">
        <f t="shared" ref="Z66:Z73" si="62">IF(ISNA(Y66),"",Y66)</f>
        <v/>
      </c>
      <c r="AA66" s="1" t="e">
        <f t="shared" ref="AA66:AA73" si="63">HLOOKUP(E66,$I$24:$X$25, 2, FALSE)</f>
        <v>#N/A</v>
      </c>
      <c r="AB66" s="1" t="str">
        <f>IF(S68="A","Admin!B24","Admin!C24")</f>
        <v>Admin!C24</v>
      </c>
      <c r="AC66" s="79">
        <v>1</v>
      </c>
      <c r="AD66" s="2" t="str">
        <f t="shared" ref="AD66:AD73" si="64">"S" &amp; ROW(AB66)+AC66</f>
        <v>S67</v>
      </c>
      <c r="AE66" s="2" t="str">
        <f t="shared" ref="AE66:AE73" si="65">"AA$"&amp;ROW(AD66)+AC66-1&amp;":AA$"&amp;ROW(AD66)+AC66+6</f>
        <v>AA$66:AA$73</v>
      </c>
    </row>
    <row r="67" spans="2:31" ht="13.5" hidden="1" customHeight="1" x14ac:dyDescent="0.2">
      <c r="B67" s="34">
        <v>2</v>
      </c>
      <c r="C67" s="67" t="str">
        <f t="shared" ca="1" si="53"/>
        <v/>
      </c>
      <c r="D67" s="67" t="str">
        <f t="shared" si="54"/>
        <v/>
      </c>
      <c r="E67" s="36"/>
      <c r="F67" s="53" t="s">
        <v>98</v>
      </c>
      <c r="G67" s="49"/>
      <c r="H67" s="49"/>
      <c r="I67" s="58" t="str">
        <f t="shared" si="55"/>
        <v/>
      </c>
      <c r="J67" s="59" t="str">
        <f t="shared" si="55"/>
        <v/>
      </c>
      <c r="K67" s="59" t="str">
        <f t="shared" si="55"/>
        <v/>
      </c>
      <c r="L67" s="59" t="str">
        <f t="shared" si="55"/>
        <v/>
      </c>
      <c r="M67" s="59" t="str">
        <f t="shared" si="55"/>
        <v/>
      </c>
      <c r="N67" s="60" t="str">
        <f t="shared" si="55"/>
        <v/>
      </c>
      <c r="O67" s="58" t="str">
        <f t="shared" si="55"/>
        <v/>
      </c>
      <c r="P67" s="60" t="str">
        <f t="shared" si="55"/>
        <v/>
      </c>
      <c r="Q67" s="2"/>
      <c r="R67" s="2"/>
      <c r="S67" s="42">
        <f>S65-$S$7</f>
        <v>-1</v>
      </c>
      <c r="T67" s="42" t="str">
        <f t="shared" ca="1" si="56"/>
        <v>Error</v>
      </c>
      <c r="U67" s="42">
        <f t="shared" ca="1" si="57"/>
        <v>6</v>
      </c>
      <c r="V67" s="41" t="e">
        <f t="shared" ca="1" si="58"/>
        <v>#N/A</v>
      </c>
      <c r="W67" s="42" t="e">
        <f t="shared" si="59"/>
        <v>#N/A</v>
      </c>
      <c r="X67" s="42">
        <f t="shared" ca="1" si="60"/>
        <v>8</v>
      </c>
      <c r="Y67" s="35" t="e">
        <f t="shared" si="61"/>
        <v>#N/A</v>
      </c>
      <c r="Z67" s="1" t="str">
        <f t="shared" si="62"/>
        <v/>
      </c>
      <c r="AA67" s="1" t="e">
        <f t="shared" si="63"/>
        <v>#N/A</v>
      </c>
      <c r="AB67" s="1" t="str">
        <f>IF(S68="A","Admin!B25","Admin!C25")</f>
        <v>Admin!C25</v>
      </c>
      <c r="AC67" s="79">
        <f t="shared" ref="AC67:AC73" si="66">AC66-1</f>
        <v>0</v>
      </c>
      <c r="AD67" s="2" t="str">
        <f t="shared" si="64"/>
        <v>S67</v>
      </c>
      <c r="AE67" s="2" t="str">
        <f t="shared" si="65"/>
        <v>AA$66:AA$73</v>
      </c>
    </row>
    <row r="68" spans="2:31" ht="13.5" hidden="1" customHeight="1" x14ac:dyDescent="0.2">
      <c r="B68" s="34">
        <v>3</v>
      </c>
      <c r="C68" s="67" t="str">
        <f t="shared" ca="1" si="53"/>
        <v/>
      </c>
      <c r="D68" s="67" t="str">
        <f t="shared" si="54"/>
        <v/>
      </c>
      <c r="E68" s="36"/>
      <c r="F68" s="53" t="s">
        <v>98</v>
      </c>
      <c r="G68" s="49"/>
      <c r="H68" s="49"/>
      <c r="I68" s="58" t="str">
        <f t="shared" si="55"/>
        <v/>
      </c>
      <c r="J68" s="59" t="str">
        <f t="shared" si="55"/>
        <v/>
      </c>
      <c r="K68" s="59" t="str">
        <f t="shared" si="55"/>
        <v/>
      </c>
      <c r="L68" s="59" t="str">
        <f t="shared" si="55"/>
        <v/>
      </c>
      <c r="M68" s="59" t="str">
        <f t="shared" si="55"/>
        <v/>
      </c>
      <c r="N68" s="60" t="str">
        <f t="shared" si="55"/>
        <v/>
      </c>
      <c r="O68" s="58" t="str">
        <f t="shared" si="55"/>
        <v/>
      </c>
      <c r="P68" s="60" t="str">
        <f t="shared" si="55"/>
        <v/>
      </c>
      <c r="Q68" s="2"/>
      <c r="R68" s="2"/>
      <c r="S68" s="81" t="s">
        <v>45</v>
      </c>
      <c r="T68" s="42" t="str">
        <f t="shared" ca="1" si="56"/>
        <v>Error</v>
      </c>
      <c r="U68" s="42">
        <f t="shared" ca="1" si="57"/>
        <v>5</v>
      </c>
      <c r="V68" s="41" t="e">
        <f t="shared" ca="1" si="58"/>
        <v>#N/A</v>
      </c>
      <c r="W68" s="42" t="e">
        <f t="shared" si="59"/>
        <v>#N/A</v>
      </c>
      <c r="X68" s="42">
        <f t="shared" ca="1" si="60"/>
        <v>8</v>
      </c>
      <c r="Y68" s="35" t="e">
        <f t="shared" si="61"/>
        <v>#N/A</v>
      </c>
      <c r="Z68" s="1" t="str">
        <f t="shared" si="62"/>
        <v/>
      </c>
      <c r="AA68" s="1" t="e">
        <f t="shared" si="63"/>
        <v>#N/A</v>
      </c>
      <c r="AB68" s="1" t="str">
        <f>IF(S68="A","Admin!B26","Admin!C26")</f>
        <v>Admin!C26</v>
      </c>
      <c r="AC68" s="79">
        <f t="shared" si="66"/>
        <v>-1</v>
      </c>
      <c r="AD68" s="2" t="str">
        <f t="shared" si="64"/>
        <v>S67</v>
      </c>
      <c r="AE68" s="2" t="str">
        <f t="shared" si="65"/>
        <v>AA$66:AA$73</v>
      </c>
    </row>
    <row r="69" spans="2:31" ht="13.5" hidden="1" customHeight="1" x14ac:dyDescent="0.2">
      <c r="B69" s="34">
        <v>4</v>
      </c>
      <c r="C69" s="67" t="str">
        <f t="shared" ca="1" si="53"/>
        <v/>
      </c>
      <c r="D69" s="67" t="str">
        <f t="shared" si="54"/>
        <v/>
      </c>
      <c r="E69" s="36"/>
      <c r="F69" s="53" t="s">
        <v>98</v>
      </c>
      <c r="G69" s="49"/>
      <c r="H69" s="49"/>
      <c r="I69" s="58" t="str">
        <f t="shared" si="55"/>
        <v/>
      </c>
      <c r="J69" s="59" t="str">
        <f t="shared" si="55"/>
        <v/>
      </c>
      <c r="K69" s="59" t="str">
        <f t="shared" si="55"/>
        <v/>
      </c>
      <c r="L69" s="59" t="str">
        <f t="shared" si="55"/>
        <v/>
      </c>
      <c r="M69" s="59" t="str">
        <f t="shared" si="55"/>
        <v/>
      </c>
      <c r="N69" s="60" t="str">
        <f t="shared" si="55"/>
        <v/>
      </c>
      <c r="O69" s="58" t="str">
        <f t="shared" si="55"/>
        <v/>
      </c>
      <c r="P69" s="60" t="str">
        <f t="shared" si="55"/>
        <v/>
      </c>
      <c r="Q69" s="2"/>
      <c r="R69" s="2"/>
      <c r="S69" s="80" t="s">
        <v>85</v>
      </c>
      <c r="T69" s="42" t="str">
        <f t="shared" ca="1" si="56"/>
        <v>Error</v>
      </c>
      <c r="U69" s="42">
        <f t="shared" ca="1" si="57"/>
        <v>4</v>
      </c>
      <c r="V69" s="41" t="e">
        <f t="shared" ca="1" si="58"/>
        <v>#N/A</v>
      </c>
      <c r="W69" s="42" t="e">
        <f t="shared" si="59"/>
        <v>#N/A</v>
      </c>
      <c r="X69" s="42">
        <f t="shared" ca="1" si="60"/>
        <v>8</v>
      </c>
      <c r="Y69" s="35" t="e">
        <f t="shared" si="61"/>
        <v>#N/A</v>
      </c>
      <c r="Z69" s="1" t="str">
        <f t="shared" si="62"/>
        <v/>
      </c>
      <c r="AA69" s="1" t="e">
        <f t="shared" si="63"/>
        <v>#N/A</v>
      </c>
      <c r="AB69" s="1" t="str">
        <f>IF(S68="A","Admin!B27","Admin!C27")</f>
        <v>Admin!C27</v>
      </c>
      <c r="AC69" s="79">
        <f t="shared" si="66"/>
        <v>-2</v>
      </c>
      <c r="AD69" s="2" t="str">
        <f t="shared" si="64"/>
        <v>S67</v>
      </c>
      <c r="AE69" s="2" t="str">
        <f t="shared" si="65"/>
        <v>AA$66:AA$73</v>
      </c>
    </row>
    <row r="70" spans="2:31" ht="13.5" hidden="1" customHeight="1" x14ac:dyDescent="0.2">
      <c r="B70" s="34">
        <v>5</v>
      </c>
      <c r="C70" s="67" t="str">
        <f t="shared" ca="1" si="53"/>
        <v/>
      </c>
      <c r="D70" s="67" t="str">
        <f t="shared" si="54"/>
        <v/>
      </c>
      <c r="E70" s="36"/>
      <c r="F70" s="53" t="s">
        <v>98</v>
      </c>
      <c r="G70" s="49"/>
      <c r="H70" s="49"/>
      <c r="I70" s="58" t="str">
        <f t="shared" si="55"/>
        <v/>
      </c>
      <c r="J70" s="59" t="str">
        <f t="shared" si="55"/>
        <v/>
      </c>
      <c r="K70" s="59" t="str">
        <f t="shared" si="55"/>
        <v/>
      </c>
      <c r="L70" s="59" t="str">
        <f t="shared" si="55"/>
        <v/>
      </c>
      <c r="M70" s="59" t="str">
        <f t="shared" si="55"/>
        <v/>
      </c>
      <c r="N70" s="60" t="str">
        <f t="shared" si="55"/>
        <v/>
      </c>
      <c r="O70" s="58" t="str">
        <f t="shared" si="55"/>
        <v/>
      </c>
      <c r="P70" s="60" t="str">
        <f t="shared" si="55"/>
        <v/>
      </c>
      <c r="Q70" s="2"/>
      <c r="R70" s="2"/>
      <c r="S70" s="42"/>
      <c r="T70" s="42" t="str">
        <f t="shared" ca="1" si="56"/>
        <v>Error</v>
      </c>
      <c r="U70" s="42">
        <f t="shared" ca="1" si="57"/>
        <v>3</v>
      </c>
      <c r="V70" s="41" t="e">
        <f t="shared" ca="1" si="58"/>
        <v>#N/A</v>
      </c>
      <c r="W70" s="42" t="e">
        <f t="shared" si="59"/>
        <v>#N/A</v>
      </c>
      <c r="X70" s="42">
        <f t="shared" ca="1" si="60"/>
        <v>8</v>
      </c>
      <c r="Y70" s="35" t="e">
        <f t="shared" si="61"/>
        <v>#N/A</v>
      </c>
      <c r="Z70" s="1" t="str">
        <f t="shared" si="62"/>
        <v/>
      </c>
      <c r="AA70" s="1" t="e">
        <f t="shared" si="63"/>
        <v>#N/A</v>
      </c>
      <c r="AB70" s="1" t="str">
        <f>IF(S68="A","Admin!B28","Admin!C28")</f>
        <v>Admin!C28</v>
      </c>
      <c r="AC70" s="79">
        <f t="shared" si="66"/>
        <v>-3</v>
      </c>
      <c r="AD70" s="2" t="str">
        <f t="shared" si="64"/>
        <v>S67</v>
      </c>
      <c r="AE70" s="2" t="str">
        <f t="shared" si="65"/>
        <v>AA$66:AA$73</v>
      </c>
    </row>
    <row r="71" spans="2:31" ht="13.5" hidden="1" customHeight="1" x14ac:dyDescent="0.2">
      <c r="B71" s="37">
        <v>6</v>
      </c>
      <c r="C71" s="68" t="str">
        <f t="shared" ca="1" si="53"/>
        <v/>
      </c>
      <c r="D71" s="68" t="str">
        <f t="shared" si="54"/>
        <v/>
      </c>
      <c r="E71" s="38"/>
      <c r="F71" s="54" t="s">
        <v>98</v>
      </c>
      <c r="G71" s="49"/>
      <c r="H71" s="49"/>
      <c r="I71" s="61" t="str">
        <f t="shared" si="55"/>
        <v/>
      </c>
      <c r="J71" s="62" t="str">
        <f t="shared" si="55"/>
        <v/>
      </c>
      <c r="K71" s="62" t="str">
        <f t="shared" si="55"/>
        <v/>
      </c>
      <c r="L71" s="62" t="str">
        <f t="shared" si="55"/>
        <v/>
      </c>
      <c r="M71" s="62" t="str">
        <f t="shared" si="55"/>
        <v/>
      </c>
      <c r="N71" s="63" t="str">
        <f t="shared" si="55"/>
        <v/>
      </c>
      <c r="O71" s="61" t="str">
        <f t="shared" si="55"/>
        <v/>
      </c>
      <c r="P71" s="63" t="str">
        <f t="shared" si="55"/>
        <v/>
      </c>
      <c r="Q71" s="2"/>
      <c r="R71" s="2"/>
      <c r="S71" s="42"/>
      <c r="T71" s="42" t="str">
        <f t="shared" ca="1" si="56"/>
        <v>Error</v>
      </c>
      <c r="U71" s="42">
        <f t="shared" ca="1" si="57"/>
        <v>2</v>
      </c>
      <c r="V71" s="41" t="e">
        <f t="shared" ca="1" si="58"/>
        <v>#N/A</v>
      </c>
      <c r="W71" s="42" t="e">
        <f t="shared" si="59"/>
        <v>#N/A</v>
      </c>
      <c r="X71" s="42">
        <f t="shared" ca="1" si="60"/>
        <v>8</v>
      </c>
      <c r="Y71" s="35" t="e">
        <f t="shared" si="61"/>
        <v>#N/A</v>
      </c>
      <c r="Z71" s="1" t="str">
        <f t="shared" si="62"/>
        <v/>
      </c>
      <c r="AA71" s="1" t="e">
        <f t="shared" si="63"/>
        <v>#N/A</v>
      </c>
      <c r="AB71" s="1" t="str">
        <f>IF(S68="A","Admin!B29","Admin!C29")</f>
        <v>Admin!C29</v>
      </c>
      <c r="AC71" s="79">
        <f t="shared" si="66"/>
        <v>-4</v>
      </c>
      <c r="AD71" s="2" t="str">
        <f t="shared" si="64"/>
        <v>S67</v>
      </c>
      <c r="AE71" s="2" t="str">
        <f t="shared" si="65"/>
        <v>AA$66:AA$73</v>
      </c>
    </row>
    <row r="72" spans="2:31" ht="13.5" hidden="1" customHeight="1" x14ac:dyDescent="0.2">
      <c r="B72" s="71">
        <v>7</v>
      </c>
      <c r="C72" s="72" t="str">
        <f t="shared" ca="1" si="53"/>
        <v/>
      </c>
      <c r="D72" s="72" t="str">
        <f t="shared" si="54"/>
        <v/>
      </c>
      <c r="E72" s="73"/>
      <c r="F72" s="74" t="s">
        <v>98</v>
      </c>
      <c r="G72" s="49"/>
      <c r="H72" s="49"/>
      <c r="I72" s="226" t="str">
        <f t="shared" si="55"/>
        <v/>
      </c>
      <c r="J72" s="227" t="str">
        <f t="shared" si="55"/>
        <v/>
      </c>
      <c r="K72" s="227" t="str">
        <f t="shared" si="55"/>
        <v/>
      </c>
      <c r="L72" s="227" t="str">
        <f t="shared" si="55"/>
        <v/>
      </c>
      <c r="M72" s="227" t="str">
        <f t="shared" si="55"/>
        <v/>
      </c>
      <c r="N72" s="227" t="str">
        <f t="shared" si="55"/>
        <v/>
      </c>
      <c r="O72" s="227" t="str">
        <f t="shared" si="55"/>
        <v/>
      </c>
      <c r="P72" s="228" t="str">
        <f t="shared" si="55"/>
        <v/>
      </c>
      <c r="Q72" s="2"/>
      <c r="R72" s="2"/>
      <c r="S72" s="42"/>
      <c r="T72" s="42" t="str">
        <f t="shared" ca="1" si="56"/>
        <v>Error</v>
      </c>
      <c r="U72" s="42">
        <f t="shared" ca="1" si="57"/>
        <v>1</v>
      </c>
      <c r="V72" s="41" t="e">
        <f t="shared" ca="1" si="58"/>
        <v>#N/A</v>
      </c>
      <c r="W72" s="42" t="e">
        <f t="shared" si="59"/>
        <v>#N/A</v>
      </c>
      <c r="X72" s="42">
        <f t="shared" ca="1" si="60"/>
        <v>8</v>
      </c>
      <c r="Y72" s="35" t="e">
        <f t="shared" si="61"/>
        <v>#N/A</v>
      </c>
      <c r="Z72" s="1" t="str">
        <f t="shared" si="62"/>
        <v/>
      </c>
      <c r="AA72" s="1" t="e">
        <f t="shared" si="63"/>
        <v>#N/A</v>
      </c>
      <c r="AB72" s="1" t="str">
        <f>IF(S68="A","Admin!B30","Admin!C30")</f>
        <v>Admin!C30</v>
      </c>
      <c r="AC72" s="79">
        <f t="shared" si="66"/>
        <v>-5</v>
      </c>
      <c r="AD72" s="2" t="str">
        <f t="shared" si="64"/>
        <v>S67</v>
      </c>
      <c r="AE72" s="2" t="str">
        <f t="shared" si="65"/>
        <v>AA$66:AA$73</v>
      </c>
    </row>
    <row r="73" spans="2:31" ht="13.5" hidden="1" customHeight="1" x14ac:dyDescent="0.2">
      <c r="B73" s="37">
        <v>8</v>
      </c>
      <c r="C73" s="68" t="str">
        <f t="shared" ca="1" si="53"/>
        <v/>
      </c>
      <c r="D73" s="68" t="str">
        <f t="shared" si="54"/>
        <v/>
      </c>
      <c r="E73" s="38"/>
      <c r="F73" s="54" t="s">
        <v>98</v>
      </c>
      <c r="G73" s="49"/>
      <c r="H73" s="49"/>
      <c r="I73" s="61" t="str">
        <f t="shared" si="55"/>
        <v/>
      </c>
      <c r="J73" s="62" t="str">
        <f t="shared" si="55"/>
        <v/>
      </c>
      <c r="K73" s="62" t="str">
        <f t="shared" si="55"/>
        <v/>
      </c>
      <c r="L73" s="62" t="str">
        <f t="shared" si="55"/>
        <v/>
      </c>
      <c r="M73" s="62" t="str">
        <f t="shared" si="55"/>
        <v/>
      </c>
      <c r="N73" s="62" t="str">
        <f t="shared" si="55"/>
        <v/>
      </c>
      <c r="O73" s="62" t="str">
        <f t="shared" si="55"/>
        <v/>
      </c>
      <c r="P73" s="63" t="str">
        <f t="shared" si="55"/>
        <v/>
      </c>
      <c r="Q73" s="2"/>
      <c r="R73" s="2"/>
      <c r="S73" s="42"/>
      <c r="T73" s="42" t="str">
        <f t="shared" ca="1" si="56"/>
        <v>Error</v>
      </c>
      <c r="U73" s="42">
        <f t="shared" ca="1" si="57"/>
        <v>0</v>
      </c>
      <c r="V73" s="41" t="e">
        <f t="shared" ca="1" si="58"/>
        <v>#N/A</v>
      </c>
      <c r="W73" s="42" t="e">
        <f t="shared" si="59"/>
        <v>#N/A</v>
      </c>
      <c r="X73" s="42">
        <f t="shared" ca="1" si="60"/>
        <v>8</v>
      </c>
      <c r="Y73" s="35" t="e">
        <f t="shared" si="61"/>
        <v>#N/A</v>
      </c>
      <c r="Z73" s="1" t="str">
        <f t="shared" si="62"/>
        <v/>
      </c>
      <c r="AA73" s="1" t="e">
        <f t="shared" si="63"/>
        <v>#N/A</v>
      </c>
      <c r="AB73" s="1" t="str">
        <f>IF(S68="A","Admin!B31","Admin!C31")</f>
        <v>Admin!C31</v>
      </c>
      <c r="AC73" s="79">
        <f t="shared" si="66"/>
        <v>-6</v>
      </c>
      <c r="AD73" s="2" t="str">
        <f t="shared" si="64"/>
        <v>S67</v>
      </c>
      <c r="AE73" s="2" t="str">
        <f t="shared" si="65"/>
        <v>AA$66:AA$73</v>
      </c>
    </row>
    <row r="74" spans="2:31" ht="13.5" hidden="1" customHeight="1" x14ac:dyDescent="0.2"/>
    <row r="75" spans="2:31" ht="13.5" hidden="1" customHeight="1" x14ac:dyDescent="0.2"/>
    <row r="76" spans="2:31" s="2" customFormat="1" ht="13.5" customHeight="1" x14ac:dyDescent="0.2">
      <c r="B76" s="32" t="str">
        <f>S78</f>
        <v>Womens 4x100m</v>
      </c>
      <c r="H76" s="47"/>
      <c r="I76" s="29"/>
    </row>
    <row r="77" spans="2:31" ht="13.5" customHeight="1" x14ac:dyDescent="0.2">
      <c r="B77" s="75" t="s">
        <v>26</v>
      </c>
      <c r="C77" s="76" t="s">
        <v>23</v>
      </c>
      <c r="D77" s="76" t="s">
        <v>70</v>
      </c>
      <c r="E77" s="77" t="s">
        <v>24</v>
      </c>
      <c r="F77" s="78" t="s">
        <v>27</v>
      </c>
      <c r="G77" s="48"/>
      <c r="H77" s="48"/>
      <c r="I77" s="70" t="str">
        <f t="shared" ref="I77:P77" si="67">I$3</f>
        <v>Bromsgrove &amp; Redditch AC</v>
      </c>
      <c r="J77" s="70" t="str">
        <f t="shared" si="67"/>
        <v>Burton AC</v>
      </c>
      <c r="K77" s="70" t="str">
        <f t="shared" si="67"/>
        <v>Kidderminster &amp; Stourport AC</v>
      </c>
      <c r="L77" s="70" t="str">
        <f t="shared" si="67"/>
        <v>Newport Harriers</v>
      </c>
      <c r="M77" s="70" t="str">
        <f t="shared" si="67"/>
        <v>Royal Sutton Coldfield</v>
      </c>
      <c r="N77" s="70" t="str">
        <f t="shared" si="67"/>
        <v>Solihull &amp; Small Heath AC</v>
      </c>
      <c r="O77" s="70" t="str">
        <f t="shared" si="67"/>
        <v>Stratford on Avon AC</v>
      </c>
      <c r="P77" s="383" t="str">
        <f t="shared" si="67"/>
        <v>Team8</v>
      </c>
      <c r="S77" s="40">
        <v>26</v>
      </c>
      <c r="T77" s="41"/>
      <c r="U77" s="42" t="s">
        <v>81</v>
      </c>
      <c r="V77" s="41"/>
      <c r="W77" s="42"/>
      <c r="X77" s="42" t="s">
        <v>82</v>
      </c>
      <c r="Y77" s="41" t="s">
        <v>83</v>
      </c>
      <c r="Z77" s="1" t="s">
        <v>84</v>
      </c>
    </row>
    <row r="78" spans="2:31" ht="13.5" customHeight="1" x14ac:dyDescent="0.2">
      <c r="B78" s="222">
        <v>1</v>
      </c>
      <c r="C78" s="223"/>
      <c r="D78" s="223" t="str">
        <f t="shared" ref="D78:D85" si="68">IF(ISNA(Y78),"",Y78)</f>
        <v>Stratford on Avon AC</v>
      </c>
      <c r="E78" s="224">
        <v>7</v>
      </c>
      <c r="F78" s="225" t="s">
        <v>2140</v>
      </c>
      <c r="G78" s="49"/>
      <c r="H78" s="49"/>
      <c r="I78" s="55" t="str">
        <f t="shared" ref="I78:P85" si="69">IF($Z78=I$3,$T78,"")</f>
        <v/>
      </c>
      <c r="J78" s="56" t="str">
        <f t="shared" si="69"/>
        <v/>
      </c>
      <c r="K78" s="56" t="str">
        <f t="shared" si="69"/>
        <v/>
      </c>
      <c r="L78" s="56" t="str">
        <f t="shared" si="69"/>
        <v/>
      </c>
      <c r="M78" s="56" t="str">
        <f t="shared" si="69"/>
        <v/>
      </c>
      <c r="N78" s="56" t="str">
        <f t="shared" si="69"/>
        <v/>
      </c>
      <c r="O78" s="57">
        <f t="shared" ca="1" si="69"/>
        <v>10</v>
      </c>
      <c r="P78" s="144" t="str">
        <f t="shared" si="69"/>
        <v/>
      </c>
      <c r="Q78" s="2"/>
      <c r="R78" s="2"/>
      <c r="S78" s="42" t="s">
        <v>315</v>
      </c>
      <c r="T78" s="42">
        <f t="shared" ref="T78:T85" ca="1" si="70">IF(X78&gt;1,"Error",U78)</f>
        <v>10</v>
      </c>
      <c r="U78" s="42">
        <f t="shared" ref="U78:U85" ca="1" si="71">IF(AND(E78&lt;&gt;"",LEFT(F78,1)="d"),0,INDIRECT(AB78))</f>
        <v>10</v>
      </c>
      <c r="V78" s="41" t="e">
        <f t="shared" ref="V78:V85" ca="1" si="72">HLOOKUP(E78,INDIRECT($S$4),INDIRECT(AD78),FALSE)</f>
        <v>#REF!</v>
      </c>
      <c r="W78" s="42" t="str">
        <f t="shared" ref="W78:W85" si="73">CONCATENATE("=",AA78)</f>
        <v>=7</v>
      </c>
      <c r="X78" s="42">
        <f t="shared" ref="X78:X85" ca="1" si="74">COUNTIF(INDIRECT(AE78),W78)</f>
        <v>1</v>
      </c>
      <c r="Y78" s="35" t="str">
        <f t="shared" ref="Y78:Y85" si="75">VLOOKUP(E78,TeamID,2,FALSE)</f>
        <v>Stratford on Avon AC</v>
      </c>
      <c r="Z78" s="1" t="str">
        <f t="shared" ref="Z78:Z85" si="76">IF(ISNA(Y78),"",Y78)</f>
        <v>Stratford on Avon AC</v>
      </c>
      <c r="AA78" s="1">
        <f t="shared" ref="AA78:AA85" si="77">HLOOKUP(E78,$I$24:$X$25, 2, FALSE)</f>
        <v>7</v>
      </c>
      <c r="AB78" s="1" t="str">
        <f>IF(S80="A","Admin!B24","Admin!C24")</f>
        <v>Admin!B24</v>
      </c>
      <c r="AC78" s="79">
        <v>1</v>
      </c>
      <c r="AD78" s="2" t="str">
        <f t="shared" ref="AD78:AD85" si="78">"S" &amp; ROW(AB78)+AC78</f>
        <v>S79</v>
      </c>
      <c r="AE78" s="2" t="str">
        <f t="shared" ref="AE78:AE85" si="79">"AA$"&amp;ROW(AD78)+AC78-1&amp;":AA$"&amp;ROW(AD78)+AC78+6</f>
        <v>AA$78:AA$85</v>
      </c>
    </row>
    <row r="79" spans="2:31" ht="13.5" customHeight="1" x14ac:dyDescent="0.2">
      <c r="B79" s="34">
        <v>2</v>
      </c>
      <c r="C79" s="67"/>
      <c r="D79" s="67" t="str">
        <f t="shared" si="68"/>
        <v>Solihull &amp; Small Heath AC</v>
      </c>
      <c r="E79" s="36">
        <v>6</v>
      </c>
      <c r="F79" s="53" t="s">
        <v>2014</v>
      </c>
      <c r="G79" s="49"/>
      <c r="H79" s="49"/>
      <c r="I79" s="58" t="str">
        <f t="shared" si="69"/>
        <v/>
      </c>
      <c r="J79" s="59" t="str">
        <f t="shared" si="69"/>
        <v/>
      </c>
      <c r="K79" s="59" t="str">
        <f t="shared" si="69"/>
        <v/>
      </c>
      <c r="L79" s="59" t="str">
        <f t="shared" si="69"/>
        <v/>
      </c>
      <c r="M79" s="59" t="str">
        <f t="shared" si="69"/>
        <v/>
      </c>
      <c r="N79" s="59">
        <f t="shared" ca="1" si="69"/>
        <v>8</v>
      </c>
      <c r="O79" s="60" t="str">
        <f t="shared" si="69"/>
        <v/>
      </c>
      <c r="P79" s="149" t="str">
        <f t="shared" si="69"/>
        <v/>
      </c>
      <c r="Q79" s="2"/>
      <c r="R79" s="2"/>
      <c r="S79" s="42">
        <f>S77-$S$7</f>
        <v>25</v>
      </c>
      <c r="T79" s="42">
        <f t="shared" ca="1" si="70"/>
        <v>8</v>
      </c>
      <c r="U79" s="42">
        <f t="shared" ca="1" si="71"/>
        <v>8</v>
      </c>
      <c r="V79" s="41" t="e">
        <f t="shared" ca="1" si="72"/>
        <v>#REF!</v>
      </c>
      <c r="W79" s="42" t="str">
        <f t="shared" si="73"/>
        <v>=6</v>
      </c>
      <c r="X79" s="42">
        <f t="shared" ca="1" si="74"/>
        <v>1</v>
      </c>
      <c r="Y79" s="35" t="str">
        <f t="shared" si="75"/>
        <v>Solihull &amp; Small Heath AC</v>
      </c>
      <c r="Z79" s="1" t="str">
        <f t="shared" si="76"/>
        <v>Solihull &amp; Small Heath AC</v>
      </c>
      <c r="AA79" s="1">
        <f t="shared" si="77"/>
        <v>6</v>
      </c>
      <c r="AB79" s="1" t="str">
        <f>IF(S80="A","Admin!B25","Admin!C25")</f>
        <v>Admin!B25</v>
      </c>
      <c r="AC79" s="79">
        <f t="shared" ref="AC79:AC85" si="80">AC78-1</f>
        <v>0</v>
      </c>
      <c r="AD79" s="2" t="str">
        <f t="shared" si="78"/>
        <v>S79</v>
      </c>
      <c r="AE79" s="2" t="str">
        <f t="shared" si="79"/>
        <v>AA$78:AA$85</v>
      </c>
    </row>
    <row r="80" spans="2:31" ht="13.5" customHeight="1" x14ac:dyDescent="0.2">
      <c r="B80" s="34">
        <v>3</v>
      </c>
      <c r="C80" s="67"/>
      <c r="D80" s="67" t="str">
        <f t="shared" si="68"/>
        <v>Newport Harriers</v>
      </c>
      <c r="E80" s="36">
        <v>4</v>
      </c>
      <c r="F80" s="53" t="s">
        <v>2141</v>
      </c>
      <c r="G80" s="49"/>
      <c r="H80" s="49"/>
      <c r="I80" s="58" t="str">
        <f t="shared" si="69"/>
        <v/>
      </c>
      <c r="J80" s="59" t="str">
        <f t="shared" si="69"/>
        <v/>
      </c>
      <c r="K80" s="59" t="str">
        <f t="shared" si="69"/>
        <v/>
      </c>
      <c r="L80" s="59">
        <f t="shared" ca="1" si="69"/>
        <v>7</v>
      </c>
      <c r="M80" s="59" t="str">
        <f t="shared" si="69"/>
        <v/>
      </c>
      <c r="N80" s="59" t="str">
        <f t="shared" si="69"/>
        <v/>
      </c>
      <c r="O80" s="60" t="str">
        <f t="shared" si="69"/>
        <v/>
      </c>
      <c r="P80" s="149" t="str">
        <f t="shared" si="69"/>
        <v/>
      </c>
      <c r="Q80" s="2"/>
      <c r="R80" s="2"/>
      <c r="S80" s="81" t="s">
        <v>44</v>
      </c>
      <c r="T80" s="42">
        <f t="shared" ca="1" si="70"/>
        <v>7</v>
      </c>
      <c r="U80" s="42">
        <f t="shared" ca="1" si="71"/>
        <v>7</v>
      </c>
      <c r="V80" s="41" t="e">
        <f t="shared" ca="1" si="72"/>
        <v>#REF!</v>
      </c>
      <c r="W80" s="42" t="str">
        <f t="shared" si="73"/>
        <v>=4</v>
      </c>
      <c r="X80" s="42">
        <f t="shared" ca="1" si="74"/>
        <v>1</v>
      </c>
      <c r="Y80" s="35" t="str">
        <f t="shared" si="75"/>
        <v>Newport Harriers</v>
      </c>
      <c r="Z80" s="1" t="str">
        <f t="shared" si="76"/>
        <v>Newport Harriers</v>
      </c>
      <c r="AA80" s="1">
        <f t="shared" si="77"/>
        <v>4</v>
      </c>
      <c r="AB80" s="1" t="str">
        <f>IF(S80="A","Admin!B26","Admin!C26")</f>
        <v>Admin!B26</v>
      </c>
      <c r="AC80" s="79">
        <f t="shared" si="80"/>
        <v>-1</v>
      </c>
      <c r="AD80" s="2" t="str">
        <f t="shared" si="78"/>
        <v>S79</v>
      </c>
      <c r="AE80" s="2" t="str">
        <f t="shared" si="79"/>
        <v>AA$78:AA$85</v>
      </c>
    </row>
    <row r="81" spans="2:31" ht="13.5" customHeight="1" x14ac:dyDescent="0.2">
      <c r="B81" s="34">
        <v>4</v>
      </c>
      <c r="C81" s="67"/>
      <c r="D81" s="67" t="str">
        <f t="shared" si="68"/>
        <v>Bromsgrove &amp; Redditch AC</v>
      </c>
      <c r="E81" s="36">
        <v>1</v>
      </c>
      <c r="F81" s="53" t="s">
        <v>1837</v>
      </c>
      <c r="G81" s="49"/>
      <c r="H81" s="49"/>
      <c r="I81" s="58">
        <f t="shared" ca="1" si="69"/>
        <v>6</v>
      </c>
      <c r="J81" s="59" t="str">
        <f t="shared" si="69"/>
        <v/>
      </c>
      <c r="K81" s="59" t="str">
        <f t="shared" si="69"/>
        <v/>
      </c>
      <c r="L81" s="59" t="str">
        <f t="shared" si="69"/>
        <v/>
      </c>
      <c r="M81" s="59" t="str">
        <f t="shared" si="69"/>
        <v/>
      </c>
      <c r="N81" s="59" t="str">
        <f t="shared" si="69"/>
        <v/>
      </c>
      <c r="O81" s="60" t="str">
        <f t="shared" si="69"/>
        <v/>
      </c>
      <c r="P81" s="149" t="str">
        <f t="shared" si="69"/>
        <v/>
      </c>
      <c r="Q81" s="2"/>
      <c r="R81" s="2"/>
      <c r="S81" s="80" t="s">
        <v>85</v>
      </c>
      <c r="T81" s="42">
        <f t="shared" ca="1" si="70"/>
        <v>6</v>
      </c>
      <c r="U81" s="42">
        <f t="shared" ca="1" si="71"/>
        <v>6</v>
      </c>
      <c r="V81" s="41" t="e">
        <f t="shared" ca="1" si="72"/>
        <v>#REF!</v>
      </c>
      <c r="W81" s="42" t="str">
        <f t="shared" si="73"/>
        <v>=1</v>
      </c>
      <c r="X81" s="42">
        <f t="shared" ca="1" si="74"/>
        <v>1</v>
      </c>
      <c r="Y81" s="35" t="str">
        <f t="shared" si="75"/>
        <v>Bromsgrove &amp; Redditch AC</v>
      </c>
      <c r="Z81" s="1" t="str">
        <f t="shared" si="76"/>
        <v>Bromsgrove &amp; Redditch AC</v>
      </c>
      <c r="AA81" s="1">
        <f t="shared" si="77"/>
        <v>1</v>
      </c>
      <c r="AB81" s="1" t="str">
        <f>IF(S80="A","Admin!B27","Admin!C27")</f>
        <v>Admin!B27</v>
      </c>
      <c r="AC81" s="79">
        <f t="shared" si="80"/>
        <v>-2</v>
      </c>
      <c r="AD81" s="2" t="str">
        <f t="shared" si="78"/>
        <v>S79</v>
      </c>
      <c r="AE81" s="2" t="str">
        <f t="shared" si="79"/>
        <v>AA$78:AA$85</v>
      </c>
    </row>
    <row r="82" spans="2:31" ht="13.5" customHeight="1" x14ac:dyDescent="0.2">
      <c r="B82" s="34">
        <v>5</v>
      </c>
      <c r="C82" s="67"/>
      <c r="D82" s="67" t="str">
        <f t="shared" si="68"/>
        <v>Burton AC</v>
      </c>
      <c r="E82" s="36">
        <v>2</v>
      </c>
      <c r="F82" s="53" t="s">
        <v>2098</v>
      </c>
      <c r="G82" s="49"/>
      <c r="H82" s="49"/>
      <c r="I82" s="58" t="str">
        <f t="shared" si="69"/>
        <v/>
      </c>
      <c r="J82" s="59">
        <f t="shared" ca="1" si="69"/>
        <v>5</v>
      </c>
      <c r="K82" s="59" t="str">
        <f t="shared" si="69"/>
        <v/>
      </c>
      <c r="L82" s="59" t="str">
        <f t="shared" si="69"/>
        <v/>
      </c>
      <c r="M82" s="59" t="str">
        <f t="shared" si="69"/>
        <v/>
      </c>
      <c r="N82" s="59" t="str">
        <f t="shared" si="69"/>
        <v/>
      </c>
      <c r="O82" s="60" t="str">
        <f t="shared" si="69"/>
        <v/>
      </c>
      <c r="P82" s="149" t="str">
        <f t="shared" si="69"/>
        <v/>
      </c>
      <c r="Q82" s="2"/>
      <c r="R82" s="2"/>
      <c r="S82" s="42"/>
      <c r="T82" s="42">
        <f t="shared" ca="1" si="70"/>
        <v>5</v>
      </c>
      <c r="U82" s="42">
        <f t="shared" ca="1" si="71"/>
        <v>5</v>
      </c>
      <c r="V82" s="41" t="e">
        <f t="shared" ca="1" si="72"/>
        <v>#REF!</v>
      </c>
      <c r="W82" s="42" t="str">
        <f t="shared" si="73"/>
        <v>=2</v>
      </c>
      <c r="X82" s="42">
        <f t="shared" ca="1" si="74"/>
        <v>1</v>
      </c>
      <c r="Y82" s="35" t="str">
        <f t="shared" si="75"/>
        <v>Burton AC</v>
      </c>
      <c r="Z82" s="1" t="str">
        <f t="shared" si="76"/>
        <v>Burton AC</v>
      </c>
      <c r="AA82" s="1">
        <f t="shared" si="77"/>
        <v>2</v>
      </c>
      <c r="AB82" s="1" t="str">
        <f>IF(S80="A","Admin!B28","Admin!C28")</f>
        <v>Admin!B28</v>
      </c>
      <c r="AC82" s="79">
        <f t="shared" si="80"/>
        <v>-3</v>
      </c>
      <c r="AD82" s="2" t="str">
        <f t="shared" si="78"/>
        <v>S79</v>
      </c>
      <c r="AE82" s="2" t="str">
        <f t="shared" si="79"/>
        <v>AA$78:AA$85</v>
      </c>
    </row>
    <row r="83" spans="2:31" ht="13.5" customHeight="1" x14ac:dyDescent="0.2">
      <c r="B83" s="34">
        <v>6</v>
      </c>
      <c r="C83" s="67"/>
      <c r="D83" s="67" t="str">
        <f t="shared" si="68"/>
        <v>Royal Sutton Coldfield</v>
      </c>
      <c r="E83" s="36">
        <v>5</v>
      </c>
      <c r="F83" s="53" t="s">
        <v>2017</v>
      </c>
      <c r="G83" s="49"/>
      <c r="H83" s="49"/>
      <c r="I83" s="58" t="str">
        <f t="shared" si="69"/>
        <v/>
      </c>
      <c r="J83" s="59" t="str">
        <f t="shared" si="69"/>
        <v/>
      </c>
      <c r="K83" s="59" t="str">
        <f t="shared" si="69"/>
        <v/>
      </c>
      <c r="L83" s="59" t="str">
        <f t="shared" si="69"/>
        <v/>
      </c>
      <c r="M83" s="59">
        <f t="shared" ca="1" si="69"/>
        <v>4</v>
      </c>
      <c r="N83" s="59" t="str">
        <f t="shared" si="69"/>
        <v/>
      </c>
      <c r="O83" s="60" t="str">
        <f t="shared" si="69"/>
        <v/>
      </c>
      <c r="P83" s="149" t="str">
        <f t="shared" si="69"/>
        <v/>
      </c>
      <c r="Q83" s="2"/>
      <c r="R83" s="2"/>
      <c r="S83" s="42"/>
      <c r="T83" s="42">
        <f t="shared" ca="1" si="70"/>
        <v>4</v>
      </c>
      <c r="U83" s="42">
        <f t="shared" ca="1" si="71"/>
        <v>4</v>
      </c>
      <c r="V83" s="41" t="e">
        <f t="shared" ca="1" si="72"/>
        <v>#REF!</v>
      </c>
      <c r="W83" s="42" t="str">
        <f t="shared" si="73"/>
        <v>=5</v>
      </c>
      <c r="X83" s="42">
        <f t="shared" ca="1" si="74"/>
        <v>1</v>
      </c>
      <c r="Y83" s="35" t="str">
        <f t="shared" si="75"/>
        <v>Royal Sutton Coldfield</v>
      </c>
      <c r="Z83" s="1" t="str">
        <f t="shared" si="76"/>
        <v>Royal Sutton Coldfield</v>
      </c>
      <c r="AA83" s="1">
        <f t="shared" si="77"/>
        <v>5</v>
      </c>
      <c r="AB83" s="1" t="str">
        <f>IF(S80="A","Admin!B29","Admin!C29")</f>
        <v>Admin!B29</v>
      </c>
      <c r="AC83" s="79">
        <f t="shared" si="80"/>
        <v>-4</v>
      </c>
      <c r="AD83" s="2" t="str">
        <f t="shared" si="78"/>
        <v>S79</v>
      </c>
      <c r="AE83" s="2" t="str">
        <f t="shared" si="79"/>
        <v>AA$78:AA$85</v>
      </c>
    </row>
    <row r="84" spans="2:31" ht="13.5" customHeight="1" x14ac:dyDescent="0.2">
      <c r="B84" s="37">
        <v>7</v>
      </c>
      <c r="C84" s="68"/>
      <c r="D84" s="68" t="str">
        <f t="shared" si="68"/>
        <v>Kidderminster &amp; Stourport AC</v>
      </c>
      <c r="E84" s="38">
        <v>3</v>
      </c>
      <c r="F84" s="54" t="s">
        <v>2001</v>
      </c>
      <c r="G84" s="49"/>
      <c r="H84" s="49"/>
      <c r="I84" s="61" t="str">
        <f t="shared" si="69"/>
        <v/>
      </c>
      <c r="J84" s="62" t="str">
        <f t="shared" si="69"/>
        <v/>
      </c>
      <c r="K84" s="62">
        <f t="shared" ca="1" si="69"/>
        <v>3</v>
      </c>
      <c r="L84" s="62" t="str">
        <f t="shared" si="69"/>
        <v/>
      </c>
      <c r="M84" s="62" t="str">
        <f t="shared" si="69"/>
        <v/>
      </c>
      <c r="N84" s="62" t="str">
        <f t="shared" si="69"/>
        <v/>
      </c>
      <c r="O84" s="63" t="str">
        <f t="shared" si="69"/>
        <v/>
      </c>
      <c r="P84" s="149" t="str">
        <f t="shared" si="69"/>
        <v/>
      </c>
      <c r="Q84" s="2"/>
      <c r="R84" s="2"/>
      <c r="S84" s="42"/>
      <c r="T84" s="42">
        <f t="shared" ca="1" si="70"/>
        <v>3</v>
      </c>
      <c r="U84" s="42">
        <f t="shared" ca="1" si="71"/>
        <v>3</v>
      </c>
      <c r="V84" s="41" t="e">
        <f t="shared" ca="1" si="72"/>
        <v>#REF!</v>
      </c>
      <c r="W84" s="42" t="str">
        <f t="shared" si="73"/>
        <v>=3</v>
      </c>
      <c r="X84" s="42">
        <f t="shared" ca="1" si="74"/>
        <v>1</v>
      </c>
      <c r="Y84" s="35" t="str">
        <f t="shared" si="75"/>
        <v>Kidderminster &amp; Stourport AC</v>
      </c>
      <c r="Z84" s="1" t="str">
        <f t="shared" si="76"/>
        <v>Kidderminster &amp; Stourport AC</v>
      </c>
      <c r="AA84" s="1">
        <f t="shared" si="77"/>
        <v>3</v>
      </c>
      <c r="AB84" s="1" t="str">
        <f>IF(S80="A","Admin!B30","Admin!C30")</f>
        <v>Admin!B30</v>
      </c>
      <c r="AC84" s="79">
        <f t="shared" si="80"/>
        <v>-5</v>
      </c>
      <c r="AD84" s="2" t="str">
        <f t="shared" si="78"/>
        <v>S79</v>
      </c>
      <c r="AE84" s="2" t="str">
        <f t="shared" si="79"/>
        <v>AA$78:AA$85</v>
      </c>
    </row>
    <row r="85" spans="2:31" ht="13.5" hidden="1" customHeight="1" x14ac:dyDescent="0.2">
      <c r="B85" s="378">
        <v>8</v>
      </c>
      <c r="C85" s="379"/>
      <c r="D85" s="379" t="str">
        <f t="shared" si="68"/>
        <v/>
      </c>
      <c r="E85" s="380"/>
      <c r="F85" s="381" t="s">
        <v>98</v>
      </c>
      <c r="G85" s="49"/>
      <c r="H85" s="49"/>
      <c r="I85" s="374" t="str">
        <f t="shared" si="69"/>
        <v/>
      </c>
      <c r="J85" s="382" t="str">
        <f t="shared" si="69"/>
        <v/>
      </c>
      <c r="K85" s="382" t="str">
        <f t="shared" si="69"/>
        <v/>
      </c>
      <c r="L85" s="382" t="str">
        <f t="shared" si="69"/>
        <v/>
      </c>
      <c r="M85" s="382" t="str">
        <f t="shared" si="69"/>
        <v/>
      </c>
      <c r="N85" s="382" t="str">
        <f t="shared" si="69"/>
        <v/>
      </c>
      <c r="O85" s="382" t="str">
        <f t="shared" si="69"/>
        <v/>
      </c>
      <c r="P85" s="63" t="str">
        <f t="shared" si="69"/>
        <v/>
      </c>
      <c r="Q85" s="2"/>
      <c r="R85" s="2"/>
      <c r="S85" s="42"/>
      <c r="T85" s="42">
        <f t="shared" ca="1" si="70"/>
        <v>0</v>
      </c>
      <c r="U85" s="42">
        <f t="shared" ca="1" si="71"/>
        <v>0</v>
      </c>
      <c r="V85" s="41" t="e">
        <f t="shared" ca="1" si="72"/>
        <v>#N/A</v>
      </c>
      <c r="W85" s="42" t="e">
        <f t="shared" si="73"/>
        <v>#N/A</v>
      </c>
      <c r="X85" s="42">
        <f t="shared" ca="1" si="74"/>
        <v>1</v>
      </c>
      <c r="Y85" s="35" t="e">
        <f t="shared" si="75"/>
        <v>#N/A</v>
      </c>
      <c r="Z85" s="1" t="str">
        <f t="shared" si="76"/>
        <v/>
      </c>
      <c r="AA85" s="1" t="e">
        <f t="shared" si="77"/>
        <v>#N/A</v>
      </c>
      <c r="AB85" s="1" t="str">
        <f>IF(S80="A","Admin!B31","Admin!C31")</f>
        <v>Admin!B31</v>
      </c>
      <c r="AC85" s="79">
        <f t="shared" si="80"/>
        <v>-6</v>
      </c>
      <c r="AD85" s="2" t="str">
        <f t="shared" si="78"/>
        <v>S79</v>
      </c>
      <c r="AE85" s="2" t="str">
        <f t="shared" si="79"/>
        <v>AA$78:AA$85</v>
      </c>
    </row>
    <row r="86" spans="2:31" ht="12" customHeight="1" x14ac:dyDescent="0.2">
      <c r="B86" s="50"/>
      <c r="C86" s="48"/>
      <c r="D86" s="48"/>
      <c r="E86" s="50"/>
      <c r="F86" s="49" t="s">
        <v>98</v>
      </c>
      <c r="G86" s="49"/>
      <c r="H86" s="49"/>
      <c r="I86" s="51"/>
      <c r="J86" s="51"/>
      <c r="K86" s="51"/>
      <c r="L86" s="51"/>
      <c r="M86" s="51"/>
      <c r="N86" s="51"/>
      <c r="O86" s="51"/>
      <c r="P86" s="51"/>
      <c r="Q86" s="2"/>
      <c r="R86" s="2"/>
      <c r="S86" s="42"/>
      <c r="T86" s="42"/>
      <c r="U86" s="41"/>
      <c r="V86" s="41"/>
      <c r="W86" s="42"/>
      <c r="X86" s="42"/>
      <c r="Y86" s="41"/>
    </row>
    <row r="87" spans="2:31" ht="12" customHeight="1" x14ac:dyDescent="0.2">
      <c r="B87" s="50"/>
      <c r="C87" s="48"/>
      <c r="D87" s="48"/>
      <c r="E87" s="50"/>
      <c r="F87" s="49"/>
      <c r="G87" s="49"/>
      <c r="H87" s="49"/>
      <c r="I87" s="51"/>
      <c r="J87" s="51"/>
      <c r="K87" s="51"/>
      <c r="L87" s="51"/>
      <c r="M87" s="51"/>
      <c r="N87" s="51"/>
      <c r="O87" s="51"/>
      <c r="P87" s="51"/>
      <c r="Q87" s="2"/>
      <c r="R87" s="2"/>
      <c r="S87" s="42"/>
      <c r="T87" s="42"/>
      <c r="U87" s="41"/>
      <c r="V87" s="41"/>
      <c r="W87" s="42"/>
      <c r="X87" s="42"/>
      <c r="Y87" s="41"/>
    </row>
    <row r="88" spans="2:31" s="2" customFormat="1" hidden="1" x14ac:dyDescent="0.2">
      <c r="B88" s="32" t="str">
        <f>S90 &amp; " " &amp; S92 &amp; " string  (" &amp; S$3 &amp;")"</f>
        <v>Womens 4x400m B string  (Women)</v>
      </c>
      <c r="D88" s="33" t="s">
        <v>71</v>
      </c>
      <c r="E88" s="52"/>
      <c r="F88" s="29" t="s">
        <v>72</v>
      </c>
      <c r="H88" s="47"/>
      <c r="I88" s="29"/>
    </row>
    <row r="89" spans="2:31" hidden="1" x14ac:dyDescent="0.2">
      <c r="B89" s="75" t="s">
        <v>26</v>
      </c>
      <c r="C89" s="76" t="s">
        <v>23</v>
      </c>
      <c r="D89" s="76" t="s">
        <v>70</v>
      </c>
      <c r="E89" s="77" t="s">
        <v>24</v>
      </c>
      <c r="F89" s="78" t="s">
        <v>27</v>
      </c>
      <c r="G89" s="48"/>
      <c r="H89" s="48"/>
      <c r="I89" s="70" t="str">
        <f t="shared" ref="I89:P89" si="81">I$3</f>
        <v>Bromsgrove &amp; Redditch AC</v>
      </c>
      <c r="J89" s="70" t="str">
        <f t="shared" si="81"/>
        <v>Burton AC</v>
      </c>
      <c r="K89" s="70" t="str">
        <f t="shared" si="81"/>
        <v>Kidderminster &amp; Stourport AC</v>
      </c>
      <c r="L89" s="70" t="str">
        <f t="shared" si="81"/>
        <v>Newport Harriers</v>
      </c>
      <c r="M89" s="70" t="str">
        <f t="shared" si="81"/>
        <v>Royal Sutton Coldfield</v>
      </c>
      <c r="N89" s="70" t="str">
        <f t="shared" si="81"/>
        <v>Solihull &amp; Small Heath AC</v>
      </c>
      <c r="O89" s="70" t="str">
        <f t="shared" si="81"/>
        <v>Stratford on Avon AC</v>
      </c>
      <c r="P89" s="70" t="str">
        <f t="shared" si="81"/>
        <v>Team8</v>
      </c>
      <c r="S89" s="40"/>
      <c r="T89" s="41"/>
      <c r="U89" s="42" t="s">
        <v>81</v>
      </c>
      <c r="V89" s="41"/>
      <c r="W89" s="42"/>
      <c r="X89" s="42" t="s">
        <v>82</v>
      </c>
      <c r="Y89" s="41" t="s">
        <v>83</v>
      </c>
      <c r="Z89" s="1" t="s">
        <v>84</v>
      </c>
    </row>
    <row r="90" spans="2:31" hidden="1" x14ac:dyDescent="0.2">
      <c r="B90" s="222">
        <v>1</v>
      </c>
      <c r="C90" s="223" t="str">
        <f t="shared" ref="C90:C97" ca="1" si="82">IF(ISNA(V90),"",V90)</f>
        <v/>
      </c>
      <c r="D90" s="223" t="str">
        <f t="shared" ref="D90:D97" si="83">IF(ISNA(Y90),"",Y90)</f>
        <v/>
      </c>
      <c r="E90" s="224"/>
      <c r="F90" s="225" t="s">
        <v>98</v>
      </c>
      <c r="G90" s="49"/>
      <c r="H90" s="49"/>
      <c r="I90" s="55" t="str">
        <f t="shared" ref="I90:P97" si="84">IF($Z90=I$3,$T90,"")</f>
        <v/>
      </c>
      <c r="J90" s="56" t="str">
        <f t="shared" si="84"/>
        <v/>
      </c>
      <c r="K90" s="56" t="str">
        <f t="shared" si="84"/>
        <v/>
      </c>
      <c r="L90" s="56" t="str">
        <f t="shared" si="84"/>
        <v/>
      </c>
      <c r="M90" s="56" t="str">
        <f t="shared" si="84"/>
        <v/>
      </c>
      <c r="N90" s="57" t="str">
        <f t="shared" si="84"/>
        <v/>
      </c>
      <c r="O90" s="55" t="str">
        <f t="shared" si="84"/>
        <v/>
      </c>
      <c r="P90" s="57" t="str">
        <f t="shared" si="84"/>
        <v/>
      </c>
      <c r="Q90" s="2"/>
      <c r="R90" s="2"/>
      <c r="S90" s="42" t="s">
        <v>316</v>
      </c>
      <c r="T90" s="42" t="str">
        <f t="shared" ref="T90:T97" ca="1" si="85">IF(X90&gt;1,"Error",U90)</f>
        <v>Error</v>
      </c>
      <c r="U90" s="42">
        <f t="shared" ref="U90:U97" ca="1" si="86">IF(AND(E90&lt;&gt;"",LEFT(F90,1)="d"),0,INDIRECT(AB90))</f>
        <v>8</v>
      </c>
      <c r="V90" s="41" t="e">
        <f t="shared" ref="V90:V97" ca="1" si="87">HLOOKUP(E90,INDIRECT($S$4),INDIRECT(AD90),FALSE)</f>
        <v>#N/A</v>
      </c>
      <c r="W90" s="42" t="e">
        <f t="shared" ref="W90:W97" si="88">CONCATENATE("=",AA90)</f>
        <v>#N/A</v>
      </c>
      <c r="X90" s="42">
        <f t="shared" ref="X90:X97" ca="1" si="89">COUNTIF(INDIRECT(AE90),W90)</f>
        <v>8</v>
      </c>
      <c r="Y90" s="35" t="e">
        <f t="shared" ref="Y90:Y97" si="90">VLOOKUP(E90,TeamID,2,FALSE)</f>
        <v>#N/A</v>
      </c>
      <c r="Z90" s="1" t="str">
        <f t="shared" ref="Z90:Z97" si="91">IF(ISNA(Y90),"",Y90)</f>
        <v/>
      </c>
      <c r="AA90" s="1" t="e">
        <f t="shared" ref="AA90:AA97" si="92">HLOOKUP(E90,$I$24:$X$25, 2, FALSE)</f>
        <v>#N/A</v>
      </c>
      <c r="AB90" s="1" t="str">
        <f>IF(S92="A","Admin!B24","Admin!C24")</f>
        <v>Admin!C24</v>
      </c>
      <c r="AC90" s="79">
        <v>1</v>
      </c>
      <c r="AD90" s="2" t="str">
        <f t="shared" ref="AD90:AD97" si="93">"S" &amp; ROW(AB90)+AC90</f>
        <v>S91</v>
      </c>
      <c r="AE90" s="2" t="str">
        <f t="shared" ref="AE90:AE97" si="94">"AA$"&amp;ROW(AD90)+AC90-1&amp;":AA$"&amp;ROW(AD90)+AC90+6</f>
        <v>AA$90:AA$97</v>
      </c>
    </row>
    <row r="91" spans="2:31" hidden="1" x14ac:dyDescent="0.2">
      <c r="B91" s="34">
        <v>2</v>
      </c>
      <c r="C91" s="67" t="str">
        <f t="shared" ca="1" si="82"/>
        <v/>
      </c>
      <c r="D91" s="67" t="str">
        <f t="shared" si="83"/>
        <v/>
      </c>
      <c r="E91" s="36"/>
      <c r="F91" s="53" t="s">
        <v>98</v>
      </c>
      <c r="G91" s="49"/>
      <c r="H91" s="49"/>
      <c r="I91" s="58" t="str">
        <f t="shared" si="84"/>
        <v/>
      </c>
      <c r="J91" s="59" t="str">
        <f t="shared" si="84"/>
        <v/>
      </c>
      <c r="K91" s="59" t="str">
        <f t="shared" si="84"/>
        <v/>
      </c>
      <c r="L91" s="59" t="str">
        <f t="shared" si="84"/>
        <v/>
      </c>
      <c r="M91" s="59" t="str">
        <f t="shared" si="84"/>
        <v/>
      </c>
      <c r="N91" s="60" t="str">
        <f t="shared" si="84"/>
        <v/>
      </c>
      <c r="O91" s="58" t="str">
        <f t="shared" si="84"/>
        <v/>
      </c>
      <c r="P91" s="60" t="str">
        <f t="shared" si="84"/>
        <v/>
      </c>
      <c r="Q91" s="2"/>
      <c r="R91" s="2"/>
      <c r="S91" s="42">
        <f>S89-$S$7</f>
        <v>-1</v>
      </c>
      <c r="T91" s="42" t="str">
        <f t="shared" ca="1" si="85"/>
        <v>Error</v>
      </c>
      <c r="U91" s="42">
        <f t="shared" ca="1" si="86"/>
        <v>6</v>
      </c>
      <c r="V91" s="41" t="e">
        <f t="shared" ca="1" si="87"/>
        <v>#N/A</v>
      </c>
      <c r="W91" s="42" t="e">
        <f t="shared" si="88"/>
        <v>#N/A</v>
      </c>
      <c r="X91" s="42">
        <f t="shared" ca="1" si="89"/>
        <v>8</v>
      </c>
      <c r="Y91" s="35" t="e">
        <f t="shared" si="90"/>
        <v>#N/A</v>
      </c>
      <c r="Z91" s="1" t="str">
        <f t="shared" si="91"/>
        <v/>
      </c>
      <c r="AA91" s="1" t="e">
        <f t="shared" si="92"/>
        <v>#N/A</v>
      </c>
      <c r="AB91" s="1" t="str">
        <f>IF(S92="A","Admin!B25","Admin!C25")</f>
        <v>Admin!C25</v>
      </c>
      <c r="AC91" s="79">
        <f t="shared" ref="AC91:AC97" si="95">AC90-1</f>
        <v>0</v>
      </c>
      <c r="AD91" s="2" t="str">
        <f t="shared" si="93"/>
        <v>S91</v>
      </c>
      <c r="AE91" s="2" t="str">
        <f t="shared" si="94"/>
        <v>AA$90:AA$97</v>
      </c>
    </row>
    <row r="92" spans="2:31" hidden="1" x14ac:dyDescent="0.2">
      <c r="B92" s="34">
        <v>3</v>
      </c>
      <c r="C92" s="67" t="str">
        <f t="shared" ca="1" si="82"/>
        <v/>
      </c>
      <c r="D92" s="67" t="str">
        <f t="shared" si="83"/>
        <v/>
      </c>
      <c r="E92" s="36"/>
      <c r="F92" s="53" t="s">
        <v>98</v>
      </c>
      <c r="G92" s="49"/>
      <c r="H92" s="49"/>
      <c r="I92" s="58" t="str">
        <f t="shared" si="84"/>
        <v/>
      </c>
      <c r="J92" s="59" t="str">
        <f t="shared" si="84"/>
        <v/>
      </c>
      <c r="K92" s="59" t="str">
        <f t="shared" si="84"/>
        <v/>
      </c>
      <c r="L92" s="59" t="str">
        <f t="shared" si="84"/>
        <v/>
      </c>
      <c r="M92" s="59" t="str">
        <f t="shared" si="84"/>
        <v/>
      </c>
      <c r="N92" s="60" t="str">
        <f t="shared" si="84"/>
        <v/>
      </c>
      <c r="O92" s="58" t="str">
        <f t="shared" si="84"/>
        <v/>
      </c>
      <c r="P92" s="60" t="str">
        <f t="shared" si="84"/>
        <v/>
      </c>
      <c r="Q92" s="2"/>
      <c r="R92" s="2"/>
      <c r="S92" s="81" t="s">
        <v>45</v>
      </c>
      <c r="T92" s="42" t="str">
        <f t="shared" ca="1" si="85"/>
        <v>Error</v>
      </c>
      <c r="U92" s="42">
        <f t="shared" ca="1" si="86"/>
        <v>5</v>
      </c>
      <c r="V92" s="41" t="e">
        <f t="shared" ca="1" si="87"/>
        <v>#N/A</v>
      </c>
      <c r="W92" s="42" t="e">
        <f t="shared" si="88"/>
        <v>#N/A</v>
      </c>
      <c r="X92" s="42">
        <f t="shared" ca="1" si="89"/>
        <v>8</v>
      </c>
      <c r="Y92" s="35" t="e">
        <f t="shared" si="90"/>
        <v>#N/A</v>
      </c>
      <c r="Z92" s="1" t="str">
        <f t="shared" si="91"/>
        <v/>
      </c>
      <c r="AA92" s="1" t="e">
        <f t="shared" si="92"/>
        <v>#N/A</v>
      </c>
      <c r="AB92" s="1" t="str">
        <f>IF(S92="A","Admin!B26","Admin!C26")</f>
        <v>Admin!C26</v>
      </c>
      <c r="AC92" s="79">
        <f t="shared" si="95"/>
        <v>-1</v>
      </c>
      <c r="AD92" s="2" t="str">
        <f t="shared" si="93"/>
        <v>S91</v>
      </c>
      <c r="AE92" s="2" t="str">
        <f t="shared" si="94"/>
        <v>AA$90:AA$97</v>
      </c>
    </row>
    <row r="93" spans="2:31" hidden="1" x14ac:dyDescent="0.2">
      <c r="B93" s="34">
        <v>4</v>
      </c>
      <c r="C93" s="67" t="str">
        <f t="shared" ca="1" si="82"/>
        <v/>
      </c>
      <c r="D93" s="67" t="str">
        <f t="shared" si="83"/>
        <v/>
      </c>
      <c r="E93" s="36"/>
      <c r="F93" s="53" t="s">
        <v>98</v>
      </c>
      <c r="G93" s="49"/>
      <c r="H93" s="49"/>
      <c r="I93" s="58" t="str">
        <f t="shared" si="84"/>
        <v/>
      </c>
      <c r="J93" s="59" t="str">
        <f t="shared" si="84"/>
        <v/>
      </c>
      <c r="K93" s="59" t="str">
        <f t="shared" si="84"/>
        <v/>
      </c>
      <c r="L93" s="59" t="str">
        <f t="shared" si="84"/>
        <v/>
      </c>
      <c r="M93" s="59" t="str">
        <f t="shared" si="84"/>
        <v/>
      </c>
      <c r="N93" s="60" t="str">
        <f t="shared" si="84"/>
        <v/>
      </c>
      <c r="O93" s="58" t="str">
        <f t="shared" si="84"/>
        <v/>
      </c>
      <c r="P93" s="60" t="str">
        <f t="shared" si="84"/>
        <v/>
      </c>
      <c r="Q93" s="2"/>
      <c r="R93" s="2"/>
      <c r="S93" s="80" t="s">
        <v>85</v>
      </c>
      <c r="T93" s="42" t="str">
        <f t="shared" ca="1" si="85"/>
        <v>Error</v>
      </c>
      <c r="U93" s="42">
        <f t="shared" ca="1" si="86"/>
        <v>4</v>
      </c>
      <c r="V93" s="41" t="e">
        <f t="shared" ca="1" si="87"/>
        <v>#N/A</v>
      </c>
      <c r="W93" s="42" t="e">
        <f t="shared" si="88"/>
        <v>#N/A</v>
      </c>
      <c r="X93" s="42">
        <f t="shared" ca="1" si="89"/>
        <v>8</v>
      </c>
      <c r="Y93" s="35" t="e">
        <f t="shared" si="90"/>
        <v>#N/A</v>
      </c>
      <c r="Z93" s="1" t="str">
        <f t="shared" si="91"/>
        <v/>
      </c>
      <c r="AA93" s="1" t="e">
        <f t="shared" si="92"/>
        <v>#N/A</v>
      </c>
      <c r="AB93" s="1" t="str">
        <f>IF(S92="A","Admin!B27","Admin!C27")</f>
        <v>Admin!C27</v>
      </c>
      <c r="AC93" s="79">
        <f t="shared" si="95"/>
        <v>-2</v>
      </c>
      <c r="AD93" s="2" t="str">
        <f t="shared" si="93"/>
        <v>S91</v>
      </c>
      <c r="AE93" s="2" t="str">
        <f t="shared" si="94"/>
        <v>AA$90:AA$97</v>
      </c>
    </row>
    <row r="94" spans="2:31" hidden="1" x14ac:dyDescent="0.2">
      <c r="B94" s="34">
        <v>5</v>
      </c>
      <c r="C94" s="67" t="str">
        <f t="shared" ca="1" si="82"/>
        <v/>
      </c>
      <c r="D94" s="67" t="str">
        <f t="shared" si="83"/>
        <v/>
      </c>
      <c r="E94" s="36"/>
      <c r="F94" s="53" t="s">
        <v>98</v>
      </c>
      <c r="G94" s="49"/>
      <c r="H94" s="49"/>
      <c r="I94" s="58" t="str">
        <f t="shared" si="84"/>
        <v/>
      </c>
      <c r="J94" s="59" t="str">
        <f t="shared" si="84"/>
        <v/>
      </c>
      <c r="K94" s="59" t="str">
        <f t="shared" si="84"/>
        <v/>
      </c>
      <c r="L94" s="59" t="str">
        <f t="shared" si="84"/>
        <v/>
      </c>
      <c r="M94" s="59" t="str">
        <f t="shared" si="84"/>
        <v/>
      </c>
      <c r="N94" s="60" t="str">
        <f t="shared" si="84"/>
        <v/>
      </c>
      <c r="O94" s="58" t="str">
        <f t="shared" si="84"/>
        <v/>
      </c>
      <c r="P94" s="60" t="str">
        <f t="shared" si="84"/>
        <v/>
      </c>
      <c r="Q94" s="2"/>
      <c r="R94" s="2"/>
      <c r="S94" s="42"/>
      <c r="T94" s="42" t="str">
        <f t="shared" ca="1" si="85"/>
        <v>Error</v>
      </c>
      <c r="U94" s="42">
        <f t="shared" ca="1" si="86"/>
        <v>3</v>
      </c>
      <c r="V94" s="41" t="e">
        <f t="shared" ca="1" si="87"/>
        <v>#N/A</v>
      </c>
      <c r="W94" s="42" t="e">
        <f t="shared" si="88"/>
        <v>#N/A</v>
      </c>
      <c r="X94" s="42">
        <f t="shared" ca="1" si="89"/>
        <v>8</v>
      </c>
      <c r="Y94" s="35" t="e">
        <f t="shared" si="90"/>
        <v>#N/A</v>
      </c>
      <c r="Z94" s="1" t="str">
        <f t="shared" si="91"/>
        <v/>
      </c>
      <c r="AA94" s="1" t="e">
        <f t="shared" si="92"/>
        <v>#N/A</v>
      </c>
      <c r="AB94" s="1" t="str">
        <f>IF(S92="A","Admin!B28","Admin!C28")</f>
        <v>Admin!C28</v>
      </c>
      <c r="AC94" s="79">
        <f t="shared" si="95"/>
        <v>-3</v>
      </c>
      <c r="AD94" s="2" t="str">
        <f t="shared" si="93"/>
        <v>S91</v>
      </c>
      <c r="AE94" s="2" t="str">
        <f t="shared" si="94"/>
        <v>AA$90:AA$97</v>
      </c>
    </row>
    <row r="95" spans="2:31" hidden="1" x14ac:dyDescent="0.2">
      <c r="B95" s="37">
        <v>6</v>
      </c>
      <c r="C95" s="68" t="str">
        <f t="shared" ca="1" si="82"/>
        <v/>
      </c>
      <c r="D95" s="68" t="str">
        <f t="shared" si="83"/>
        <v/>
      </c>
      <c r="E95" s="38"/>
      <c r="F95" s="54" t="s">
        <v>98</v>
      </c>
      <c r="G95" s="49"/>
      <c r="H95" s="49"/>
      <c r="I95" s="61" t="str">
        <f t="shared" si="84"/>
        <v/>
      </c>
      <c r="J95" s="62" t="str">
        <f t="shared" si="84"/>
        <v/>
      </c>
      <c r="K95" s="62" t="str">
        <f t="shared" si="84"/>
        <v/>
      </c>
      <c r="L95" s="62" t="str">
        <f t="shared" si="84"/>
        <v/>
      </c>
      <c r="M95" s="62" t="str">
        <f t="shared" si="84"/>
        <v/>
      </c>
      <c r="N95" s="63" t="str">
        <f t="shared" si="84"/>
        <v/>
      </c>
      <c r="O95" s="61" t="str">
        <f t="shared" si="84"/>
        <v/>
      </c>
      <c r="P95" s="63" t="str">
        <f t="shared" si="84"/>
        <v/>
      </c>
      <c r="Q95" s="2"/>
      <c r="R95" s="2"/>
      <c r="S95" s="42"/>
      <c r="T95" s="42" t="str">
        <f t="shared" ca="1" si="85"/>
        <v>Error</v>
      </c>
      <c r="U95" s="42">
        <f t="shared" ca="1" si="86"/>
        <v>2</v>
      </c>
      <c r="V95" s="41" t="e">
        <f t="shared" ca="1" si="87"/>
        <v>#N/A</v>
      </c>
      <c r="W95" s="42" t="e">
        <f t="shared" si="88"/>
        <v>#N/A</v>
      </c>
      <c r="X95" s="42">
        <f t="shared" ca="1" si="89"/>
        <v>8</v>
      </c>
      <c r="Y95" s="35" t="e">
        <f t="shared" si="90"/>
        <v>#N/A</v>
      </c>
      <c r="Z95" s="1" t="str">
        <f t="shared" si="91"/>
        <v/>
      </c>
      <c r="AA95" s="1" t="e">
        <f t="shared" si="92"/>
        <v>#N/A</v>
      </c>
      <c r="AB95" s="1" t="str">
        <f>IF(S92="A","Admin!B29","Admin!C29")</f>
        <v>Admin!C29</v>
      </c>
      <c r="AC95" s="79">
        <f t="shared" si="95"/>
        <v>-4</v>
      </c>
      <c r="AD95" s="2" t="str">
        <f t="shared" si="93"/>
        <v>S91</v>
      </c>
      <c r="AE95" s="2" t="str">
        <f t="shared" si="94"/>
        <v>AA$90:AA$97</v>
      </c>
    </row>
    <row r="96" spans="2:31" hidden="1" x14ac:dyDescent="0.2">
      <c r="B96" s="71">
        <v>7</v>
      </c>
      <c r="C96" s="72" t="str">
        <f t="shared" ca="1" si="82"/>
        <v/>
      </c>
      <c r="D96" s="72" t="str">
        <f t="shared" si="83"/>
        <v/>
      </c>
      <c r="E96" s="73"/>
      <c r="F96" s="74" t="s">
        <v>98</v>
      </c>
      <c r="G96" s="49"/>
      <c r="H96" s="49"/>
      <c r="I96" s="226" t="str">
        <f t="shared" si="84"/>
        <v/>
      </c>
      <c r="J96" s="227" t="str">
        <f t="shared" si="84"/>
        <v/>
      </c>
      <c r="K96" s="227" t="str">
        <f t="shared" si="84"/>
        <v/>
      </c>
      <c r="L96" s="227" t="str">
        <f t="shared" si="84"/>
        <v/>
      </c>
      <c r="M96" s="227" t="str">
        <f t="shared" si="84"/>
        <v/>
      </c>
      <c r="N96" s="227" t="str">
        <f t="shared" si="84"/>
        <v/>
      </c>
      <c r="O96" s="227" t="str">
        <f t="shared" si="84"/>
        <v/>
      </c>
      <c r="P96" s="228" t="str">
        <f t="shared" si="84"/>
        <v/>
      </c>
      <c r="Q96" s="2"/>
      <c r="R96" s="2"/>
      <c r="S96" s="42"/>
      <c r="T96" s="42" t="str">
        <f t="shared" ca="1" si="85"/>
        <v>Error</v>
      </c>
      <c r="U96" s="42">
        <f t="shared" ca="1" si="86"/>
        <v>1</v>
      </c>
      <c r="V96" s="41" t="e">
        <f t="shared" ca="1" si="87"/>
        <v>#N/A</v>
      </c>
      <c r="W96" s="42" t="e">
        <f t="shared" si="88"/>
        <v>#N/A</v>
      </c>
      <c r="X96" s="42">
        <f t="shared" ca="1" si="89"/>
        <v>8</v>
      </c>
      <c r="Y96" s="35" t="e">
        <f t="shared" si="90"/>
        <v>#N/A</v>
      </c>
      <c r="Z96" s="1" t="str">
        <f t="shared" si="91"/>
        <v/>
      </c>
      <c r="AA96" s="1" t="e">
        <f t="shared" si="92"/>
        <v>#N/A</v>
      </c>
      <c r="AB96" s="1" t="str">
        <f>IF(S92="A","Admin!B30","Admin!C30")</f>
        <v>Admin!C30</v>
      </c>
      <c r="AC96" s="79">
        <f t="shared" si="95"/>
        <v>-5</v>
      </c>
      <c r="AD96" s="2" t="str">
        <f t="shared" si="93"/>
        <v>S91</v>
      </c>
      <c r="AE96" s="2" t="str">
        <f t="shared" si="94"/>
        <v>AA$90:AA$97</v>
      </c>
    </row>
    <row r="97" spans="1:31" hidden="1" x14ac:dyDescent="0.2">
      <c r="B97" s="37">
        <v>8</v>
      </c>
      <c r="C97" s="68" t="str">
        <f t="shared" ca="1" si="82"/>
        <v/>
      </c>
      <c r="D97" s="68" t="str">
        <f t="shared" si="83"/>
        <v/>
      </c>
      <c r="E97" s="38"/>
      <c r="F97" s="54" t="s">
        <v>98</v>
      </c>
      <c r="G97" s="49"/>
      <c r="H97" s="49"/>
      <c r="I97" s="61" t="str">
        <f t="shared" si="84"/>
        <v/>
      </c>
      <c r="J97" s="62" t="str">
        <f t="shared" si="84"/>
        <v/>
      </c>
      <c r="K97" s="62" t="str">
        <f t="shared" si="84"/>
        <v/>
      </c>
      <c r="L97" s="62" t="str">
        <f t="shared" si="84"/>
        <v/>
      </c>
      <c r="M97" s="62" t="str">
        <f t="shared" si="84"/>
        <v/>
      </c>
      <c r="N97" s="62" t="str">
        <f t="shared" si="84"/>
        <v/>
      </c>
      <c r="O97" s="62" t="str">
        <f t="shared" si="84"/>
        <v/>
      </c>
      <c r="P97" s="63" t="str">
        <f t="shared" si="84"/>
        <v/>
      </c>
      <c r="Q97" s="2"/>
      <c r="R97" s="2"/>
      <c r="S97" s="42"/>
      <c r="T97" s="42" t="str">
        <f t="shared" ca="1" si="85"/>
        <v>Error</v>
      </c>
      <c r="U97" s="42">
        <f t="shared" ca="1" si="86"/>
        <v>0</v>
      </c>
      <c r="V97" s="41" t="e">
        <f t="shared" ca="1" si="87"/>
        <v>#N/A</v>
      </c>
      <c r="W97" s="42" t="e">
        <f t="shared" si="88"/>
        <v>#N/A</v>
      </c>
      <c r="X97" s="42">
        <f t="shared" ca="1" si="89"/>
        <v>8</v>
      </c>
      <c r="Y97" s="35" t="e">
        <f t="shared" si="90"/>
        <v>#N/A</v>
      </c>
      <c r="Z97" s="1" t="str">
        <f t="shared" si="91"/>
        <v/>
      </c>
      <c r="AA97" s="1" t="e">
        <f t="shared" si="92"/>
        <v>#N/A</v>
      </c>
      <c r="AB97" s="1" t="str">
        <f>IF(S92="A","Admin!B31","Admin!C31")</f>
        <v>Admin!C31</v>
      </c>
      <c r="AC97" s="79">
        <f t="shared" si="95"/>
        <v>-6</v>
      </c>
      <c r="AD97" s="2" t="str">
        <f t="shared" si="93"/>
        <v>S91</v>
      </c>
      <c r="AE97" s="2" t="str">
        <f t="shared" si="94"/>
        <v>AA$90:AA$97</v>
      </c>
    </row>
    <row r="98" spans="1:31" hidden="1" x14ac:dyDescent="0.2"/>
    <row r="99" spans="1:31" hidden="1" x14ac:dyDescent="0.2"/>
    <row r="100" spans="1:31" s="2" customFormat="1" x14ac:dyDescent="0.2">
      <c r="B100" s="32" t="str">
        <f>S102</f>
        <v>Womens 4x400m</v>
      </c>
      <c r="H100" s="47"/>
      <c r="I100" s="29"/>
    </row>
    <row r="101" spans="1:31" x14ac:dyDescent="0.2">
      <c r="B101" s="75" t="s">
        <v>26</v>
      </c>
      <c r="C101" s="76" t="s">
        <v>23</v>
      </c>
      <c r="D101" s="76" t="s">
        <v>70</v>
      </c>
      <c r="E101" s="77" t="s">
        <v>24</v>
      </c>
      <c r="F101" s="78" t="s">
        <v>27</v>
      </c>
      <c r="G101" s="48"/>
      <c r="H101" s="48"/>
      <c r="I101" s="70" t="str">
        <f t="shared" ref="I101:P101" si="96">I$3</f>
        <v>Bromsgrove &amp; Redditch AC</v>
      </c>
      <c r="J101" s="70" t="str">
        <f t="shared" si="96"/>
        <v>Burton AC</v>
      </c>
      <c r="K101" s="70" t="str">
        <f t="shared" si="96"/>
        <v>Kidderminster &amp; Stourport AC</v>
      </c>
      <c r="L101" s="70" t="str">
        <f t="shared" si="96"/>
        <v>Newport Harriers</v>
      </c>
      <c r="M101" s="70" t="str">
        <f t="shared" si="96"/>
        <v>Royal Sutton Coldfield</v>
      </c>
      <c r="N101" s="70" t="str">
        <f t="shared" si="96"/>
        <v>Solihull &amp; Small Heath AC</v>
      </c>
      <c r="O101" s="70" t="str">
        <f t="shared" si="96"/>
        <v>Stratford on Avon AC</v>
      </c>
      <c r="P101" s="383" t="str">
        <f t="shared" si="96"/>
        <v>Team8</v>
      </c>
      <c r="S101" s="40">
        <v>29</v>
      </c>
      <c r="T101" s="41"/>
      <c r="U101" s="42" t="s">
        <v>81</v>
      </c>
      <c r="V101" s="41"/>
      <c r="W101" s="42"/>
      <c r="X101" s="42" t="s">
        <v>82</v>
      </c>
      <c r="Y101" s="41" t="s">
        <v>83</v>
      </c>
      <c r="Z101" s="1" t="s">
        <v>84</v>
      </c>
    </row>
    <row r="102" spans="1:31" x14ac:dyDescent="0.2">
      <c r="B102" s="222">
        <v>1</v>
      </c>
      <c r="C102" s="223"/>
      <c r="D102" s="223" t="str">
        <f t="shared" ref="D102:D109" si="97">IF(ISNA(Y102),"",Y102)</f>
        <v>Stratford on Avon AC</v>
      </c>
      <c r="E102" s="224">
        <v>7</v>
      </c>
      <c r="F102" s="225" t="s">
        <v>2148</v>
      </c>
      <c r="G102" s="49"/>
      <c r="H102" s="49"/>
      <c r="I102" s="55" t="str">
        <f t="shared" ref="I102:P109" si="98">IF($Z102=I$3,$T102,"")</f>
        <v/>
      </c>
      <c r="J102" s="56" t="str">
        <f t="shared" si="98"/>
        <v/>
      </c>
      <c r="K102" s="56" t="str">
        <f t="shared" si="98"/>
        <v/>
      </c>
      <c r="L102" s="56" t="str">
        <f t="shared" si="98"/>
        <v/>
      </c>
      <c r="M102" s="56" t="str">
        <f t="shared" si="98"/>
        <v/>
      </c>
      <c r="N102" s="56" t="str">
        <f t="shared" si="98"/>
        <v/>
      </c>
      <c r="O102" s="57">
        <f t="shared" ca="1" si="98"/>
        <v>10</v>
      </c>
      <c r="P102" s="144" t="str">
        <f t="shared" si="98"/>
        <v/>
      </c>
      <c r="Q102" s="2"/>
      <c r="R102" s="2"/>
      <c r="S102" s="42" t="s">
        <v>316</v>
      </c>
      <c r="T102" s="42">
        <f t="shared" ref="T102:T109" ca="1" si="99">IF(X102&gt;1,"Error",U102)</f>
        <v>10</v>
      </c>
      <c r="U102" s="42">
        <f t="shared" ref="U102:U109" ca="1" si="100">IF(AND(E102&lt;&gt;"",LEFT(F102,1)="d"),0,INDIRECT(AB102))</f>
        <v>10</v>
      </c>
      <c r="V102" s="41" t="e">
        <f t="shared" ref="V102:V109" ca="1" si="101">HLOOKUP(E102,INDIRECT($S$4),INDIRECT(AD102),FALSE)</f>
        <v>#REF!</v>
      </c>
      <c r="W102" s="42" t="str">
        <f t="shared" ref="W102:W109" si="102">CONCATENATE("=",AA102)</f>
        <v>=7</v>
      </c>
      <c r="X102" s="42">
        <f t="shared" ref="X102:X109" ca="1" si="103">COUNTIF(INDIRECT(AE102),W102)</f>
        <v>1</v>
      </c>
      <c r="Y102" s="35" t="str">
        <f t="shared" ref="Y102:Y109" si="104">VLOOKUP(E102,TeamID,2,FALSE)</f>
        <v>Stratford on Avon AC</v>
      </c>
      <c r="Z102" s="1" t="str">
        <f t="shared" ref="Z102:Z109" si="105">IF(ISNA(Y102),"",Y102)</f>
        <v>Stratford on Avon AC</v>
      </c>
      <c r="AA102" s="1">
        <f t="shared" ref="AA102:AA109" si="106">HLOOKUP(E102,$I$24:$X$25, 2, FALSE)</f>
        <v>7</v>
      </c>
      <c r="AB102" s="1" t="str">
        <f>IF(S104="A","Admin!B24","Admin!C24")</f>
        <v>Admin!B24</v>
      </c>
      <c r="AC102" s="79">
        <v>1</v>
      </c>
      <c r="AD102" s="2" t="str">
        <f t="shared" ref="AD102:AD109" si="107">"S" &amp; ROW(AB102)+AC102</f>
        <v>S103</v>
      </c>
      <c r="AE102" s="2" t="str">
        <f t="shared" ref="AE102:AE109" si="108">"AA$"&amp;ROW(AD102)+AC102-1&amp;":AA$"&amp;ROW(AD102)+AC102+6</f>
        <v>AA$102:AA$109</v>
      </c>
    </row>
    <row r="103" spans="1:31" x14ac:dyDescent="0.2">
      <c r="B103" s="34">
        <v>2</v>
      </c>
      <c r="C103" s="67"/>
      <c r="D103" s="67" t="str">
        <f t="shared" si="97"/>
        <v>Solihull &amp; Small Heath AC</v>
      </c>
      <c r="E103" s="36">
        <v>6</v>
      </c>
      <c r="F103" s="53" t="s">
        <v>2149</v>
      </c>
      <c r="G103" s="49"/>
      <c r="H103" s="49"/>
      <c r="I103" s="58" t="str">
        <f t="shared" si="98"/>
        <v/>
      </c>
      <c r="J103" s="59" t="str">
        <f t="shared" si="98"/>
        <v/>
      </c>
      <c r="K103" s="59" t="str">
        <f t="shared" si="98"/>
        <v/>
      </c>
      <c r="L103" s="59" t="str">
        <f t="shared" si="98"/>
        <v/>
      </c>
      <c r="M103" s="59" t="str">
        <f t="shared" si="98"/>
        <v/>
      </c>
      <c r="N103" s="59">
        <f t="shared" ca="1" si="98"/>
        <v>8</v>
      </c>
      <c r="O103" s="60" t="str">
        <f t="shared" si="98"/>
        <v/>
      </c>
      <c r="P103" s="149" t="str">
        <f t="shared" si="98"/>
        <v/>
      </c>
      <c r="Q103" s="2"/>
      <c r="R103" s="2"/>
      <c r="S103" s="42">
        <f>S101-$S$7</f>
        <v>28</v>
      </c>
      <c r="T103" s="42">
        <f t="shared" ca="1" si="99"/>
        <v>8</v>
      </c>
      <c r="U103" s="42">
        <f t="shared" ca="1" si="100"/>
        <v>8</v>
      </c>
      <c r="V103" s="41" t="e">
        <f t="shared" ca="1" si="101"/>
        <v>#REF!</v>
      </c>
      <c r="W103" s="42" t="str">
        <f t="shared" si="102"/>
        <v>=6</v>
      </c>
      <c r="X103" s="42">
        <f t="shared" ca="1" si="103"/>
        <v>1</v>
      </c>
      <c r="Y103" s="35" t="str">
        <f t="shared" si="104"/>
        <v>Solihull &amp; Small Heath AC</v>
      </c>
      <c r="Z103" s="1" t="str">
        <f t="shared" si="105"/>
        <v>Solihull &amp; Small Heath AC</v>
      </c>
      <c r="AA103" s="1">
        <f t="shared" si="106"/>
        <v>6</v>
      </c>
      <c r="AB103" s="1" t="str">
        <f>IF(S104="A","Admin!B25","Admin!C25")</f>
        <v>Admin!B25</v>
      </c>
      <c r="AC103" s="79">
        <f t="shared" ref="AC103:AC109" si="109">AC102-1</f>
        <v>0</v>
      </c>
      <c r="AD103" s="2" t="str">
        <f t="shared" si="107"/>
        <v>S103</v>
      </c>
      <c r="AE103" s="2" t="str">
        <f t="shared" si="108"/>
        <v>AA$102:AA$109</v>
      </c>
    </row>
    <row r="104" spans="1:31" x14ac:dyDescent="0.2">
      <c r="B104" s="34">
        <v>3</v>
      </c>
      <c r="C104" s="67"/>
      <c r="D104" s="67" t="str">
        <f t="shared" si="97"/>
        <v>Kidderminster &amp; Stourport AC</v>
      </c>
      <c r="E104" s="36">
        <v>3</v>
      </c>
      <c r="F104" s="53" t="s">
        <v>2150</v>
      </c>
      <c r="G104" s="49"/>
      <c r="H104" s="49"/>
      <c r="I104" s="58" t="str">
        <f t="shared" si="98"/>
        <v/>
      </c>
      <c r="J104" s="59" t="str">
        <f t="shared" si="98"/>
        <v/>
      </c>
      <c r="K104" s="59">
        <f t="shared" ca="1" si="98"/>
        <v>7</v>
      </c>
      <c r="L104" s="59" t="str">
        <f t="shared" si="98"/>
        <v/>
      </c>
      <c r="M104" s="59" t="str">
        <f t="shared" si="98"/>
        <v/>
      </c>
      <c r="N104" s="59" t="str">
        <f t="shared" si="98"/>
        <v/>
      </c>
      <c r="O104" s="60" t="str">
        <f t="shared" si="98"/>
        <v/>
      </c>
      <c r="P104" s="149" t="str">
        <f t="shared" si="98"/>
        <v/>
      </c>
      <c r="Q104" s="2"/>
      <c r="R104" s="2"/>
      <c r="S104" s="81" t="s">
        <v>44</v>
      </c>
      <c r="T104" s="42">
        <f t="shared" ca="1" si="99"/>
        <v>7</v>
      </c>
      <c r="U104" s="42">
        <f t="shared" ca="1" si="100"/>
        <v>7</v>
      </c>
      <c r="V104" s="41" t="e">
        <f t="shared" ca="1" si="101"/>
        <v>#REF!</v>
      </c>
      <c r="W104" s="42" t="str">
        <f t="shared" si="102"/>
        <v>=3</v>
      </c>
      <c r="X104" s="42">
        <f t="shared" ca="1" si="103"/>
        <v>1</v>
      </c>
      <c r="Y104" s="35" t="str">
        <f t="shared" si="104"/>
        <v>Kidderminster &amp; Stourport AC</v>
      </c>
      <c r="Z104" s="1" t="str">
        <f t="shared" si="105"/>
        <v>Kidderminster &amp; Stourport AC</v>
      </c>
      <c r="AA104" s="1">
        <f t="shared" si="106"/>
        <v>3</v>
      </c>
      <c r="AB104" s="1" t="str">
        <f>IF(S104="A","Admin!B26","Admin!C26")</f>
        <v>Admin!B26</v>
      </c>
      <c r="AC104" s="79">
        <f t="shared" si="109"/>
        <v>-1</v>
      </c>
      <c r="AD104" s="2" t="str">
        <f t="shared" si="107"/>
        <v>S103</v>
      </c>
      <c r="AE104" s="2" t="str">
        <f t="shared" si="108"/>
        <v>AA$102:AA$109</v>
      </c>
    </row>
    <row r="105" spans="1:31" x14ac:dyDescent="0.2">
      <c r="B105" s="34">
        <v>4</v>
      </c>
      <c r="C105" s="67"/>
      <c r="D105" s="67" t="str">
        <f t="shared" si="97"/>
        <v>Bromsgrove &amp; Redditch AC</v>
      </c>
      <c r="E105" s="36">
        <v>1</v>
      </c>
      <c r="F105" s="53" t="s">
        <v>2151</v>
      </c>
      <c r="G105" s="49"/>
      <c r="H105" s="49"/>
      <c r="I105" s="58">
        <f t="shared" ca="1" si="98"/>
        <v>6</v>
      </c>
      <c r="J105" s="59" t="str">
        <f t="shared" si="98"/>
        <v/>
      </c>
      <c r="K105" s="59" t="str">
        <f t="shared" si="98"/>
        <v/>
      </c>
      <c r="L105" s="59" t="str">
        <f t="shared" si="98"/>
        <v/>
      </c>
      <c r="M105" s="59" t="str">
        <f t="shared" si="98"/>
        <v/>
      </c>
      <c r="N105" s="59" t="str">
        <f t="shared" si="98"/>
        <v/>
      </c>
      <c r="O105" s="60" t="str">
        <f t="shared" si="98"/>
        <v/>
      </c>
      <c r="P105" s="149" t="str">
        <f t="shared" si="98"/>
        <v/>
      </c>
      <c r="Q105" s="2"/>
      <c r="R105" s="2"/>
      <c r="S105" s="80" t="s">
        <v>85</v>
      </c>
      <c r="T105" s="42">
        <f t="shared" ca="1" si="99"/>
        <v>6</v>
      </c>
      <c r="U105" s="42">
        <f t="shared" ca="1" si="100"/>
        <v>6</v>
      </c>
      <c r="V105" s="41" t="e">
        <f t="shared" ca="1" si="101"/>
        <v>#REF!</v>
      </c>
      <c r="W105" s="42" t="str">
        <f t="shared" si="102"/>
        <v>=1</v>
      </c>
      <c r="X105" s="42">
        <f t="shared" ca="1" si="103"/>
        <v>1</v>
      </c>
      <c r="Y105" s="35" t="str">
        <f t="shared" si="104"/>
        <v>Bromsgrove &amp; Redditch AC</v>
      </c>
      <c r="Z105" s="1" t="str">
        <f t="shared" si="105"/>
        <v>Bromsgrove &amp; Redditch AC</v>
      </c>
      <c r="AA105" s="1">
        <f t="shared" si="106"/>
        <v>1</v>
      </c>
      <c r="AB105" s="1" t="str">
        <f>IF(S104="A","Admin!B27","Admin!C27")</f>
        <v>Admin!B27</v>
      </c>
      <c r="AC105" s="79">
        <f t="shared" si="109"/>
        <v>-2</v>
      </c>
      <c r="AD105" s="2" t="str">
        <f t="shared" si="107"/>
        <v>S103</v>
      </c>
      <c r="AE105" s="2" t="str">
        <f t="shared" si="108"/>
        <v>AA$102:AA$109</v>
      </c>
    </row>
    <row r="106" spans="1:31" x14ac:dyDescent="0.2">
      <c r="B106" s="34">
        <v>5</v>
      </c>
      <c r="C106" s="67"/>
      <c r="D106" s="67" t="str">
        <f t="shared" si="97"/>
        <v>Newport Harriers</v>
      </c>
      <c r="E106" s="36">
        <v>4</v>
      </c>
      <c r="F106" s="53" t="s">
        <v>2152</v>
      </c>
      <c r="G106" s="49"/>
      <c r="H106" s="49"/>
      <c r="I106" s="58" t="str">
        <f t="shared" si="98"/>
        <v/>
      </c>
      <c r="J106" s="59" t="str">
        <f t="shared" si="98"/>
        <v/>
      </c>
      <c r="K106" s="59" t="str">
        <f t="shared" si="98"/>
        <v/>
      </c>
      <c r="L106" s="59">
        <f t="shared" ca="1" si="98"/>
        <v>5</v>
      </c>
      <c r="M106" s="59" t="str">
        <f t="shared" si="98"/>
        <v/>
      </c>
      <c r="N106" s="59" t="str">
        <f t="shared" si="98"/>
        <v/>
      </c>
      <c r="O106" s="60" t="str">
        <f t="shared" si="98"/>
        <v/>
      </c>
      <c r="P106" s="149" t="str">
        <f t="shared" si="98"/>
        <v/>
      </c>
      <c r="Q106" s="2"/>
      <c r="R106" s="2"/>
      <c r="S106" s="42"/>
      <c r="T106" s="42">
        <f t="shared" ca="1" si="99"/>
        <v>5</v>
      </c>
      <c r="U106" s="42">
        <f t="shared" ca="1" si="100"/>
        <v>5</v>
      </c>
      <c r="V106" s="41" t="e">
        <f t="shared" ca="1" si="101"/>
        <v>#REF!</v>
      </c>
      <c r="W106" s="42" t="str">
        <f t="shared" si="102"/>
        <v>=4</v>
      </c>
      <c r="X106" s="42">
        <f t="shared" ca="1" si="103"/>
        <v>1</v>
      </c>
      <c r="Y106" s="35" t="str">
        <f t="shared" si="104"/>
        <v>Newport Harriers</v>
      </c>
      <c r="Z106" s="1" t="str">
        <f t="shared" si="105"/>
        <v>Newport Harriers</v>
      </c>
      <c r="AA106" s="1">
        <f t="shared" si="106"/>
        <v>4</v>
      </c>
      <c r="AB106" s="1" t="str">
        <f>IF(S104="A","Admin!B28","Admin!C28")</f>
        <v>Admin!B28</v>
      </c>
      <c r="AC106" s="79">
        <f t="shared" si="109"/>
        <v>-3</v>
      </c>
      <c r="AD106" s="2" t="str">
        <f t="shared" si="107"/>
        <v>S103</v>
      </c>
      <c r="AE106" s="2" t="str">
        <f t="shared" si="108"/>
        <v>AA$102:AA$109</v>
      </c>
    </row>
    <row r="107" spans="1:31" x14ac:dyDescent="0.2">
      <c r="B107" s="34">
        <v>6</v>
      </c>
      <c r="C107" s="67"/>
      <c r="D107" s="67" t="str">
        <f t="shared" si="97"/>
        <v>Royal Sutton Coldfield</v>
      </c>
      <c r="E107" s="36">
        <v>5</v>
      </c>
      <c r="F107" s="53" t="s">
        <v>2153</v>
      </c>
      <c r="G107" s="49"/>
      <c r="H107" s="49"/>
      <c r="I107" s="58" t="str">
        <f t="shared" si="98"/>
        <v/>
      </c>
      <c r="J107" s="59" t="str">
        <f t="shared" si="98"/>
        <v/>
      </c>
      <c r="K107" s="59" t="str">
        <f t="shared" si="98"/>
        <v/>
      </c>
      <c r="L107" s="59" t="str">
        <f t="shared" si="98"/>
        <v/>
      </c>
      <c r="M107" s="59">
        <f t="shared" ca="1" si="98"/>
        <v>4</v>
      </c>
      <c r="N107" s="59" t="str">
        <f t="shared" si="98"/>
        <v/>
      </c>
      <c r="O107" s="60" t="str">
        <f t="shared" si="98"/>
        <v/>
      </c>
      <c r="P107" s="149" t="str">
        <f t="shared" si="98"/>
        <v/>
      </c>
      <c r="Q107" s="2"/>
      <c r="R107" s="2"/>
      <c r="S107" s="42"/>
      <c r="T107" s="42">
        <f t="shared" ca="1" si="99"/>
        <v>4</v>
      </c>
      <c r="U107" s="42">
        <f t="shared" ca="1" si="100"/>
        <v>4</v>
      </c>
      <c r="V107" s="41" t="e">
        <f t="shared" ca="1" si="101"/>
        <v>#REF!</v>
      </c>
      <c r="W107" s="42" t="str">
        <f t="shared" si="102"/>
        <v>=5</v>
      </c>
      <c r="X107" s="42">
        <f t="shared" ca="1" si="103"/>
        <v>1</v>
      </c>
      <c r="Y107" s="35" t="str">
        <f t="shared" si="104"/>
        <v>Royal Sutton Coldfield</v>
      </c>
      <c r="Z107" s="1" t="str">
        <f t="shared" si="105"/>
        <v>Royal Sutton Coldfield</v>
      </c>
      <c r="AA107" s="1">
        <f t="shared" si="106"/>
        <v>5</v>
      </c>
      <c r="AB107" s="1" t="str">
        <f>IF(S104="A","Admin!B29","Admin!C29")</f>
        <v>Admin!B29</v>
      </c>
      <c r="AC107" s="79">
        <f t="shared" si="109"/>
        <v>-4</v>
      </c>
      <c r="AD107" s="2" t="str">
        <f t="shared" si="107"/>
        <v>S103</v>
      </c>
      <c r="AE107" s="2" t="str">
        <f t="shared" si="108"/>
        <v>AA$102:AA$109</v>
      </c>
    </row>
    <row r="108" spans="1:31" x14ac:dyDescent="0.2">
      <c r="B108" s="37">
        <v>7</v>
      </c>
      <c r="C108" s="68"/>
      <c r="D108" s="68" t="str">
        <f t="shared" si="97"/>
        <v/>
      </c>
      <c r="E108" s="38"/>
      <c r="F108" s="54" t="s">
        <v>98</v>
      </c>
      <c r="G108" s="49"/>
      <c r="H108" s="49"/>
      <c r="I108" s="61" t="str">
        <f t="shared" si="98"/>
        <v/>
      </c>
      <c r="J108" s="62" t="str">
        <f t="shared" si="98"/>
        <v/>
      </c>
      <c r="K108" s="62" t="str">
        <f t="shared" si="98"/>
        <v/>
      </c>
      <c r="L108" s="62" t="str">
        <f t="shared" si="98"/>
        <v/>
      </c>
      <c r="M108" s="62" t="str">
        <f t="shared" si="98"/>
        <v/>
      </c>
      <c r="N108" s="62" t="str">
        <f t="shared" si="98"/>
        <v/>
      </c>
      <c r="O108" s="63" t="str">
        <f t="shared" si="98"/>
        <v/>
      </c>
      <c r="P108" s="149" t="str">
        <f t="shared" si="98"/>
        <v/>
      </c>
      <c r="Q108" s="2"/>
      <c r="R108" s="2"/>
      <c r="S108" s="42"/>
      <c r="T108" s="42" t="str">
        <f t="shared" ca="1" si="99"/>
        <v>Error</v>
      </c>
      <c r="U108" s="42">
        <f t="shared" ca="1" si="100"/>
        <v>3</v>
      </c>
      <c r="V108" s="41" t="e">
        <f t="shared" ca="1" si="101"/>
        <v>#N/A</v>
      </c>
      <c r="W108" s="42" t="e">
        <f t="shared" si="102"/>
        <v>#N/A</v>
      </c>
      <c r="X108" s="42">
        <f t="shared" ca="1" si="103"/>
        <v>2</v>
      </c>
      <c r="Y108" s="35" t="e">
        <f t="shared" si="104"/>
        <v>#N/A</v>
      </c>
      <c r="Z108" s="1" t="str">
        <f t="shared" si="105"/>
        <v/>
      </c>
      <c r="AA108" s="1" t="e">
        <f t="shared" si="106"/>
        <v>#N/A</v>
      </c>
      <c r="AB108" s="1" t="str">
        <f>IF(S104="A","Admin!B30","Admin!C30")</f>
        <v>Admin!B30</v>
      </c>
      <c r="AC108" s="79">
        <f t="shared" si="109"/>
        <v>-5</v>
      </c>
      <c r="AD108" s="2" t="str">
        <f t="shared" si="107"/>
        <v>S103</v>
      </c>
      <c r="AE108" s="2" t="str">
        <f t="shared" si="108"/>
        <v>AA$102:AA$109</v>
      </c>
    </row>
    <row r="109" spans="1:31" hidden="1" x14ac:dyDescent="0.2">
      <c r="B109" s="378">
        <v>8</v>
      </c>
      <c r="C109" s="379"/>
      <c r="D109" s="379" t="str">
        <f t="shared" si="97"/>
        <v/>
      </c>
      <c r="E109" s="380"/>
      <c r="F109" s="381" t="s">
        <v>98</v>
      </c>
      <c r="G109" s="49"/>
      <c r="H109" s="49"/>
      <c r="I109" s="374" t="str">
        <f t="shared" si="98"/>
        <v/>
      </c>
      <c r="J109" s="382" t="str">
        <f t="shared" si="98"/>
        <v/>
      </c>
      <c r="K109" s="382" t="str">
        <f t="shared" si="98"/>
        <v/>
      </c>
      <c r="L109" s="382" t="str">
        <f t="shared" si="98"/>
        <v/>
      </c>
      <c r="M109" s="382" t="str">
        <f t="shared" si="98"/>
        <v/>
      </c>
      <c r="N109" s="382" t="str">
        <f t="shared" si="98"/>
        <v/>
      </c>
      <c r="O109" s="382" t="str">
        <f t="shared" si="98"/>
        <v/>
      </c>
      <c r="P109" s="63" t="str">
        <f t="shared" si="98"/>
        <v/>
      </c>
      <c r="Q109" s="2"/>
      <c r="R109" s="2"/>
      <c r="S109" s="42"/>
      <c r="T109" s="42" t="str">
        <f t="shared" ca="1" si="99"/>
        <v>Error</v>
      </c>
      <c r="U109" s="42">
        <f t="shared" ca="1" si="100"/>
        <v>0</v>
      </c>
      <c r="V109" s="41" t="e">
        <f t="shared" ca="1" si="101"/>
        <v>#N/A</v>
      </c>
      <c r="W109" s="42" t="e">
        <f t="shared" si="102"/>
        <v>#N/A</v>
      </c>
      <c r="X109" s="42">
        <f t="shared" ca="1" si="103"/>
        <v>2</v>
      </c>
      <c r="Y109" s="35" t="e">
        <f t="shared" si="104"/>
        <v>#N/A</v>
      </c>
      <c r="Z109" s="1" t="str">
        <f t="shared" si="105"/>
        <v/>
      </c>
      <c r="AA109" s="1" t="e">
        <f t="shared" si="106"/>
        <v>#N/A</v>
      </c>
      <c r="AB109" s="1" t="str">
        <f>IF(S104="A","Admin!B31","Admin!C31")</f>
        <v>Admin!B31</v>
      </c>
      <c r="AC109" s="79">
        <f t="shared" si="109"/>
        <v>-6</v>
      </c>
      <c r="AD109" s="2" t="str">
        <f t="shared" si="107"/>
        <v>S103</v>
      </c>
      <c r="AE109" s="2" t="str">
        <f t="shared" si="108"/>
        <v>AA$102:AA$109</v>
      </c>
    </row>
    <row r="110" spans="1:31" ht="12" customHeight="1" x14ac:dyDescent="0.2">
      <c r="B110" s="50"/>
      <c r="C110" s="48"/>
      <c r="D110" s="48"/>
      <c r="E110" s="50"/>
      <c r="F110" s="49" t="s">
        <v>98</v>
      </c>
      <c r="G110" s="49"/>
      <c r="H110" s="49"/>
      <c r="I110" s="51"/>
      <c r="J110" s="51"/>
      <c r="K110" s="51"/>
      <c r="L110" s="51"/>
      <c r="M110" s="51"/>
      <c r="N110" s="51"/>
      <c r="O110" s="51"/>
      <c r="P110" s="51"/>
      <c r="Q110" s="2"/>
      <c r="R110" s="2"/>
      <c r="S110" s="42"/>
      <c r="T110" s="42"/>
      <c r="U110" s="41"/>
      <c r="V110" s="41"/>
      <c r="W110" s="42"/>
      <c r="X110" s="42"/>
      <c r="Y110" s="41"/>
    </row>
    <row r="111" spans="1:31" ht="12" customHeight="1" x14ac:dyDescent="0.2">
      <c r="B111" s="50"/>
      <c r="C111" s="48"/>
      <c r="D111" s="48"/>
      <c r="E111" s="50"/>
      <c r="F111" s="49"/>
      <c r="G111" s="49"/>
      <c r="H111" s="49"/>
      <c r="I111" s="51"/>
      <c r="J111" s="51"/>
      <c r="K111" s="51"/>
      <c r="L111" s="51"/>
      <c r="M111" s="51"/>
      <c r="N111" s="51"/>
      <c r="O111" s="51"/>
      <c r="P111" s="51"/>
      <c r="Q111" s="2"/>
      <c r="R111" s="2"/>
      <c r="S111" s="42"/>
      <c r="T111" s="42"/>
      <c r="U111" s="41"/>
      <c r="V111" s="41"/>
      <c r="W111" s="42"/>
      <c r="X111" s="42"/>
      <c r="Y111" s="41"/>
    </row>
    <row r="112" spans="1:31" s="319" customFormat="1" hidden="1" x14ac:dyDescent="0.2">
      <c r="A112" s="205"/>
      <c r="B112" s="318" t="e">
        <f ca="1">S114 &amp; " " &amp; S116 &amp; " string  (" &amp; S$3 &amp;")"</f>
        <v>#N/A</v>
      </c>
      <c r="D112" s="320" t="s">
        <v>71</v>
      </c>
      <c r="E112" s="321"/>
      <c r="F112" s="322" t="s">
        <v>72</v>
      </c>
      <c r="H112" s="323"/>
      <c r="I112" s="322"/>
    </row>
    <row r="113" spans="1:31" s="330" customFormat="1" hidden="1" x14ac:dyDescent="0.2">
      <c r="A113" s="324"/>
      <c r="B113" s="325" t="s">
        <v>26</v>
      </c>
      <c r="C113" s="326" t="s">
        <v>23</v>
      </c>
      <c r="D113" s="326" t="s">
        <v>70</v>
      </c>
      <c r="E113" s="327" t="s">
        <v>24</v>
      </c>
      <c r="F113" s="328" t="s">
        <v>27</v>
      </c>
      <c r="G113" s="329"/>
      <c r="H113" s="329"/>
      <c r="I113" s="326" t="str">
        <f t="shared" ref="I113:P113" si="110">I$3</f>
        <v>Bromsgrove &amp; Redditch AC</v>
      </c>
      <c r="J113" s="326" t="str">
        <f t="shared" si="110"/>
        <v>Burton AC</v>
      </c>
      <c r="K113" s="326" t="str">
        <f t="shared" si="110"/>
        <v>Kidderminster &amp; Stourport AC</v>
      </c>
      <c r="L113" s="326" t="str">
        <f t="shared" si="110"/>
        <v>Newport Harriers</v>
      </c>
      <c r="M113" s="326" t="str">
        <f t="shared" si="110"/>
        <v>Royal Sutton Coldfield</v>
      </c>
      <c r="N113" s="326" t="str">
        <f t="shared" si="110"/>
        <v>Solihull &amp; Small Heath AC</v>
      </c>
      <c r="O113" s="326" t="str">
        <f t="shared" si="110"/>
        <v>Stratford on Avon AC</v>
      </c>
      <c r="P113" s="326" t="str">
        <f t="shared" si="110"/>
        <v>Team8</v>
      </c>
      <c r="S113" s="331">
        <v>40</v>
      </c>
      <c r="T113" s="332"/>
      <c r="U113" s="134" t="s">
        <v>81</v>
      </c>
      <c r="V113" s="332"/>
      <c r="W113" s="134"/>
      <c r="X113" s="134" t="s">
        <v>82</v>
      </c>
      <c r="Y113" s="332" t="s">
        <v>83</v>
      </c>
      <c r="Z113" s="330" t="s">
        <v>84</v>
      </c>
      <c r="AD113" s="333"/>
    </row>
    <row r="114" spans="1:31" s="330" customFormat="1" hidden="1" x14ac:dyDescent="0.2">
      <c r="A114" s="324"/>
      <c r="B114" s="134">
        <v>1</v>
      </c>
      <c r="C114" s="67" t="str">
        <f t="shared" ref="C114:C121" ca="1" si="111">IF(ISNA(V114),"",V114)</f>
        <v/>
      </c>
      <c r="D114" s="67" t="str">
        <f t="shared" ref="D114:D121" si="112">IF(ISNA(Y114),"",Y114)</f>
        <v/>
      </c>
      <c r="E114" s="36"/>
      <c r="F114" s="334" t="s">
        <v>98</v>
      </c>
      <c r="G114" s="335"/>
      <c r="H114" s="335"/>
      <c r="I114" s="59" t="str">
        <f t="shared" ref="I114:P121" si="113">IF($Z114=I$3,$T114,"")</f>
        <v/>
      </c>
      <c r="J114" s="59" t="str">
        <f t="shared" si="113"/>
        <v/>
      </c>
      <c r="K114" s="59" t="str">
        <f t="shared" si="113"/>
        <v/>
      </c>
      <c r="L114" s="59" t="str">
        <f t="shared" si="113"/>
        <v/>
      </c>
      <c r="M114" s="59" t="str">
        <f t="shared" si="113"/>
        <v/>
      </c>
      <c r="N114" s="59" t="str">
        <f t="shared" si="113"/>
        <v/>
      </c>
      <c r="O114" s="59" t="str">
        <f t="shared" si="113"/>
        <v/>
      </c>
      <c r="P114" s="59" t="str">
        <f t="shared" si="113"/>
        <v/>
      </c>
      <c r="Q114" s="333"/>
      <c r="R114" s="333"/>
      <c r="S114" s="134" t="e">
        <f ca="1">VLOOKUP(S113,INDIRECT($S$5),2,FALSE)</f>
        <v>#N/A</v>
      </c>
      <c r="T114" s="134" t="str">
        <f t="shared" ref="T114:T121" ca="1" si="114">IF(X114&gt;1,"Error",U114)</f>
        <v>Error</v>
      </c>
      <c r="U114" s="134">
        <f t="shared" ref="U114:U121" ca="1" si="115">IF(AND(E114&lt;&gt;"",LEFT(F114,1)="d"),0,INDIRECT(AB114))</f>
        <v>8</v>
      </c>
      <c r="V114" s="332" t="e">
        <f t="shared" ref="V114:V121" ca="1" si="116">HLOOKUP(E114,INDIRECT($S$4),INDIRECT(AD114),FALSE)</f>
        <v>#N/A</v>
      </c>
      <c r="W114" s="134" t="e">
        <f t="shared" ref="W114:W121" si="117">CONCATENATE("=",AA114)</f>
        <v>#N/A</v>
      </c>
      <c r="X114" s="134">
        <f t="shared" ref="X114:X121" ca="1" si="118">COUNTIF(INDIRECT(AE114),W114)</f>
        <v>8</v>
      </c>
      <c r="Y114" s="35" t="e">
        <f t="shared" ref="Y114:Y121" si="119">VLOOKUP(E114,TeamID,2,FALSE)</f>
        <v>#N/A</v>
      </c>
      <c r="Z114" s="330" t="str">
        <f t="shared" ref="Z114:Z121" si="120">IF(ISNA(Y114),"",Y114)</f>
        <v/>
      </c>
      <c r="AA114" s="330" t="e">
        <f t="shared" ref="AA114:AA121" si="121">HLOOKUP(E114,$I$24:$X$25, 2, FALSE)</f>
        <v>#N/A</v>
      </c>
      <c r="AB114" s="330" t="str">
        <f>IF(S116="A","Admin!B24","Admin!C24")</f>
        <v>Admin!C24</v>
      </c>
      <c r="AC114" s="336">
        <v>1</v>
      </c>
      <c r="AD114" s="333" t="str">
        <f t="shared" ref="AD114:AD121" si="122">"S" &amp; ROW(AB114)+AC114</f>
        <v>S115</v>
      </c>
      <c r="AE114" s="333" t="str">
        <f t="shared" ref="AE114:AE121" si="123">"AA$"&amp;ROW(AD114)+AC114-1&amp;":AA$"&amp;ROW(AD114)+AC114+6</f>
        <v>AA$114:AA$121</v>
      </c>
    </row>
    <row r="115" spans="1:31" s="330" customFormat="1" hidden="1" x14ac:dyDescent="0.2">
      <c r="A115" s="324"/>
      <c r="B115" s="134">
        <v>2</v>
      </c>
      <c r="C115" s="67" t="str">
        <f t="shared" ca="1" si="111"/>
        <v/>
      </c>
      <c r="D115" s="67" t="str">
        <f t="shared" si="112"/>
        <v/>
      </c>
      <c r="E115" s="36"/>
      <c r="F115" s="334" t="s">
        <v>98</v>
      </c>
      <c r="G115" s="335"/>
      <c r="H115" s="335"/>
      <c r="I115" s="59" t="str">
        <f t="shared" si="113"/>
        <v/>
      </c>
      <c r="J115" s="59" t="str">
        <f t="shared" si="113"/>
        <v/>
      </c>
      <c r="K115" s="59" t="str">
        <f t="shared" si="113"/>
        <v/>
      </c>
      <c r="L115" s="59" t="str">
        <f t="shared" si="113"/>
        <v/>
      </c>
      <c r="M115" s="59" t="str">
        <f t="shared" si="113"/>
        <v/>
      </c>
      <c r="N115" s="59" t="str">
        <f t="shared" si="113"/>
        <v/>
      </c>
      <c r="O115" s="59" t="str">
        <f t="shared" si="113"/>
        <v/>
      </c>
      <c r="P115" s="59" t="str">
        <f t="shared" si="113"/>
        <v/>
      </c>
      <c r="Q115" s="333"/>
      <c r="R115" s="333"/>
      <c r="S115" s="134">
        <f>S113-$S$7</f>
        <v>39</v>
      </c>
      <c r="T115" s="134" t="str">
        <f t="shared" ca="1" si="114"/>
        <v>Error</v>
      </c>
      <c r="U115" s="134">
        <f t="shared" ca="1" si="115"/>
        <v>6</v>
      </c>
      <c r="V115" s="332" t="e">
        <f t="shared" ca="1" si="116"/>
        <v>#N/A</v>
      </c>
      <c r="W115" s="134" t="e">
        <f t="shared" si="117"/>
        <v>#N/A</v>
      </c>
      <c r="X115" s="134">
        <f t="shared" ca="1" si="118"/>
        <v>8</v>
      </c>
      <c r="Y115" s="35" t="e">
        <f t="shared" si="119"/>
        <v>#N/A</v>
      </c>
      <c r="Z115" s="330" t="str">
        <f t="shared" si="120"/>
        <v/>
      </c>
      <c r="AA115" s="330" t="e">
        <f t="shared" si="121"/>
        <v>#N/A</v>
      </c>
      <c r="AB115" s="330" t="str">
        <f>IF(S116="A","Admin!B25","Admin!C25")</f>
        <v>Admin!C25</v>
      </c>
      <c r="AC115" s="336">
        <f t="shared" ref="AC115:AC121" si="124">AC114-1</f>
        <v>0</v>
      </c>
      <c r="AD115" s="333" t="str">
        <f t="shared" si="122"/>
        <v>S115</v>
      </c>
      <c r="AE115" s="333" t="str">
        <f t="shared" si="123"/>
        <v>AA$114:AA$121</v>
      </c>
    </row>
    <row r="116" spans="1:31" s="330" customFormat="1" hidden="1" x14ac:dyDescent="0.2">
      <c r="A116" s="324"/>
      <c r="B116" s="134">
        <v>3</v>
      </c>
      <c r="C116" s="67" t="str">
        <f t="shared" ca="1" si="111"/>
        <v/>
      </c>
      <c r="D116" s="67" t="str">
        <f t="shared" si="112"/>
        <v/>
      </c>
      <c r="E116" s="36"/>
      <c r="F116" s="334" t="s">
        <v>98</v>
      </c>
      <c r="G116" s="335"/>
      <c r="H116" s="335"/>
      <c r="I116" s="59" t="str">
        <f t="shared" si="113"/>
        <v/>
      </c>
      <c r="J116" s="59" t="str">
        <f t="shared" si="113"/>
        <v/>
      </c>
      <c r="K116" s="59" t="str">
        <f t="shared" si="113"/>
        <v/>
      </c>
      <c r="L116" s="59" t="str">
        <f t="shared" si="113"/>
        <v/>
      </c>
      <c r="M116" s="59" t="str">
        <f t="shared" si="113"/>
        <v/>
      </c>
      <c r="N116" s="59" t="str">
        <f t="shared" si="113"/>
        <v/>
      </c>
      <c r="O116" s="59" t="str">
        <f t="shared" si="113"/>
        <v/>
      </c>
      <c r="P116" s="59" t="str">
        <f t="shared" si="113"/>
        <v/>
      </c>
      <c r="Q116" s="333"/>
      <c r="R116" s="333"/>
      <c r="S116" s="337" t="s">
        <v>45</v>
      </c>
      <c r="T116" s="134" t="str">
        <f t="shared" ca="1" si="114"/>
        <v>Error</v>
      </c>
      <c r="U116" s="134">
        <f t="shared" ca="1" si="115"/>
        <v>5</v>
      </c>
      <c r="V116" s="332" t="e">
        <f t="shared" ca="1" si="116"/>
        <v>#N/A</v>
      </c>
      <c r="W116" s="134" t="e">
        <f t="shared" si="117"/>
        <v>#N/A</v>
      </c>
      <c r="X116" s="134">
        <f t="shared" ca="1" si="118"/>
        <v>8</v>
      </c>
      <c r="Y116" s="35" t="e">
        <f t="shared" si="119"/>
        <v>#N/A</v>
      </c>
      <c r="Z116" s="330" t="str">
        <f t="shared" si="120"/>
        <v/>
      </c>
      <c r="AA116" s="330" t="e">
        <f t="shared" si="121"/>
        <v>#N/A</v>
      </c>
      <c r="AB116" s="330" t="str">
        <f>IF(S116="A","Admin!B26","Admin!C26")</f>
        <v>Admin!C26</v>
      </c>
      <c r="AC116" s="336">
        <f t="shared" si="124"/>
        <v>-1</v>
      </c>
      <c r="AD116" s="333" t="str">
        <f t="shared" si="122"/>
        <v>S115</v>
      </c>
      <c r="AE116" s="333" t="str">
        <f t="shared" si="123"/>
        <v>AA$114:AA$121</v>
      </c>
    </row>
    <row r="117" spans="1:31" s="330" customFormat="1" hidden="1" x14ac:dyDescent="0.2">
      <c r="A117" s="324"/>
      <c r="B117" s="134">
        <v>4</v>
      </c>
      <c r="C117" s="67" t="str">
        <f t="shared" ca="1" si="111"/>
        <v/>
      </c>
      <c r="D117" s="67" t="str">
        <f t="shared" si="112"/>
        <v/>
      </c>
      <c r="E117" s="36"/>
      <c r="F117" s="334" t="s">
        <v>98</v>
      </c>
      <c r="G117" s="335"/>
      <c r="H117" s="335"/>
      <c r="I117" s="59" t="str">
        <f t="shared" si="113"/>
        <v/>
      </c>
      <c r="J117" s="59" t="str">
        <f t="shared" si="113"/>
        <v/>
      </c>
      <c r="K117" s="59" t="str">
        <f t="shared" si="113"/>
        <v/>
      </c>
      <c r="L117" s="59" t="str">
        <f t="shared" si="113"/>
        <v/>
      </c>
      <c r="M117" s="59" t="str">
        <f t="shared" si="113"/>
        <v/>
      </c>
      <c r="N117" s="59" t="str">
        <f t="shared" si="113"/>
        <v/>
      </c>
      <c r="O117" s="59" t="str">
        <f t="shared" si="113"/>
        <v/>
      </c>
      <c r="P117" s="59" t="str">
        <f t="shared" si="113"/>
        <v/>
      </c>
      <c r="Q117" s="333"/>
      <c r="R117" s="333"/>
      <c r="S117" s="338" t="s">
        <v>85</v>
      </c>
      <c r="T117" s="134" t="str">
        <f t="shared" ca="1" si="114"/>
        <v>Error</v>
      </c>
      <c r="U117" s="134">
        <f t="shared" ca="1" si="115"/>
        <v>4</v>
      </c>
      <c r="V117" s="332" t="e">
        <f t="shared" ca="1" si="116"/>
        <v>#N/A</v>
      </c>
      <c r="W117" s="134" t="e">
        <f t="shared" si="117"/>
        <v>#N/A</v>
      </c>
      <c r="X117" s="134">
        <f t="shared" ca="1" si="118"/>
        <v>8</v>
      </c>
      <c r="Y117" s="35" t="e">
        <f t="shared" si="119"/>
        <v>#N/A</v>
      </c>
      <c r="Z117" s="330" t="str">
        <f t="shared" si="120"/>
        <v/>
      </c>
      <c r="AA117" s="330" t="e">
        <f t="shared" si="121"/>
        <v>#N/A</v>
      </c>
      <c r="AB117" s="330" t="str">
        <f>IF(S116="A","Admin!B27","Admin!C27")</f>
        <v>Admin!C27</v>
      </c>
      <c r="AC117" s="336">
        <f t="shared" si="124"/>
        <v>-2</v>
      </c>
      <c r="AD117" s="333" t="str">
        <f t="shared" si="122"/>
        <v>S115</v>
      </c>
      <c r="AE117" s="333" t="str">
        <f t="shared" si="123"/>
        <v>AA$114:AA$121</v>
      </c>
    </row>
    <row r="118" spans="1:31" s="330" customFormat="1" hidden="1" x14ac:dyDescent="0.2">
      <c r="A118" s="324"/>
      <c r="B118" s="134">
        <v>5</v>
      </c>
      <c r="C118" s="67" t="str">
        <f t="shared" ca="1" si="111"/>
        <v/>
      </c>
      <c r="D118" s="67" t="str">
        <f t="shared" si="112"/>
        <v/>
      </c>
      <c r="E118" s="36"/>
      <c r="F118" s="334" t="s">
        <v>98</v>
      </c>
      <c r="G118" s="335"/>
      <c r="H118" s="335"/>
      <c r="I118" s="59" t="str">
        <f t="shared" si="113"/>
        <v/>
      </c>
      <c r="J118" s="59" t="str">
        <f t="shared" si="113"/>
        <v/>
      </c>
      <c r="K118" s="59" t="str">
        <f t="shared" si="113"/>
        <v/>
      </c>
      <c r="L118" s="59" t="str">
        <f t="shared" si="113"/>
        <v/>
      </c>
      <c r="M118" s="59" t="str">
        <f t="shared" si="113"/>
        <v/>
      </c>
      <c r="N118" s="59" t="str">
        <f t="shared" si="113"/>
        <v/>
      </c>
      <c r="O118" s="59" t="str">
        <f t="shared" si="113"/>
        <v/>
      </c>
      <c r="P118" s="59" t="str">
        <f t="shared" si="113"/>
        <v/>
      </c>
      <c r="Q118" s="333"/>
      <c r="R118" s="333"/>
      <c r="S118" s="134"/>
      <c r="T118" s="134" t="str">
        <f t="shared" ca="1" si="114"/>
        <v>Error</v>
      </c>
      <c r="U118" s="134">
        <f t="shared" ca="1" si="115"/>
        <v>3</v>
      </c>
      <c r="V118" s="332" t="e">
        <f t="shared" ca="1" si="116"/>
        <v>#N/A</v>
      </c>
      <c r="W118" s="134" t="e">
        <f t="shared" si="117"/>
        <v>#N/A</v>
      </c>
      <c r="X118" s="134">
        <f t="shared" ca="1" si="118"/>
        <v>8</v>
      </c>
      <c r="Y118" s="35" t="e">
        <f t="shared" si="119"/>
        <v>#N/A</v>
      </c>
      <c r="Z118" s="330" t="str">
        <f t="shared" si="120"/>
        <v/>
      </c>
      <c r="AA118" s="330" t="e">
        <f t="shared" si="121"/>
        <v>#N/A</v>
      </c>
      <c r="AB118" s="330" t="str">
        <f>IF(S116="A","Admin!B28","Admin!C28")</f>
        <v>Admin!C28</v>
      </c>
      <c r="AC118" s="336">
        <f t="shared" si="124"/>
        <v>-3</v>
      </c>
      <c r="AD118" s="333" t="str">
        <f t="shared" si="122"/>
        <v>S115</v>
      </c>
      <c r="AE118" s="333" t="str">
        <f t="shared" si="123"/>
        <v>AA$114:AA$121</v>
      </c>
    </row>
    <row r="119" spans="1:31" s="330" customFormat="1" hidden="1" x14ac:dyDescent="0.2">
      <c r="A119" s="324"/>
      <c r="B119" s="134">
        <v>6</v>
      </c>
      <c r="C119" s="67" t="str">
        <f t="shared" ca="1" si="111"/>
        <v/>
      </c>
      <c r="D119" s="67" t="str">
        <f t="shared" si="112"/>
        <v/>
      </c>
      <c r="E119" s="36"/>
      <c r="F119" s="334" t="s">
        <v>98</v>
      </c>
      <c r="G119" s="335"/>
      <c r="H119" s="335"/>
      <c r="I119" s="59" t="str">
        <f t="shared" si="113"/>
        <v/>
      </c>
      <c r="J119" s="59" t="str">
        <f t="shared" si="113"/>
        <v/>
      </c>
      <c r="K119" s="59" t="str">
        <f t="shared" si="113"/>
        <v/>
      </c>
      <c r="L119" s="59" t="str">
        <f t="shared" si="113"/>
        <v/>
      </c>
      <c r="M119" s="59" t="str">
        <f t="shared" si="113"/>
        <v/>
      </c>
      <c r="N119" s="59" t="str">
        <f t="shared" si="113"/>
        <v/>
      </c>
      <c r="O119" s="59" t="str">
        <f t="shared" si="113"/>
        <v/>
      </c>
      <c r="P119" s="59" t="str">
        <f t="shared" si="113"/>
        <v/>
      </c>
      <c r="Q119" s="333"/>
      <c r="R119" s="333"/>
      <c r="S119" s="134"/>
      <c r="T119" s="134" t="str">
        <f t="shared" ca="1" si="114"/>
        <v>Error</v>
      </c>
      <c r="U119" s="134">
        <f t="shared" ca="1" si="115"/>
        <v>2</v>
      </c>
      <c r="V119" s="332" t="e">
        <f t="shared" ca="1" si="116"/>
        <v>#N/A</v>
      </c>
      <c r="W119" s="134" t="e">
        <f t="shared" si="117"/>
        <v>#N/A</v>
      </c>
      <c r="X119" s="134">
        <f t="shared" ca="1" si="118"/>
        <v>8</v>
      </c>
      <c r="Y119" s="35" t="e">
        <f t="shared" si="119"/>
        <v>#N/A</v>
      </c>
      <c r="Z119" s="330" t="str">
        <f t="shared" si="120"/>
        <v/>
      </c>
      <c r="AA119" s="330" t="e">
        <f t="shared" si="121"/>
        <v>#N/A</v>
      </c>
      <c r="AB119" s="330" t="str">
        <f>IF(S116="A","Admin!B29","Admin!C29")</f>
        <v>Admin!C29</v>
      </c>
      <c r="AC119" s="336">
        <f t="shared" si="124"/>
        <v>-4</v>
      </c>
      <c r="AD119" s="333" t="str">
        <f t="shared" si="122"/>
        <v>S115</v>
      </c>
      <c r="AE119" s="333" t="str">
        <f t="shared" si="123"/>
        <v>AA$114:AA$121</v>
      </c>
    </row>
    <row r="120" spans="1:31" s="330" customFormat="1" hidden="1" x14ac:dyDescent="0.2">
      <c r="A120" s="324"/>
      <c r="B120" s="134">
        <v>7</v>
      </c>
      <c r="C120" s="67" t="str">
        <f t="shared" ca="1" si="111"/>
        <v/>
      </c>
      <c r="D120" s="67" t="str">
        <f t="shared" si="112"/>
        <v/>
      </c>
      <c r="E120" s="36"/>
      <c r="F120" s="334" t="s">
        <v>98</v>
      </c>
      <c r="G120" s="335"/>
      <c r="H120" s="335"/>
      <c r="I120" s="59" t="str">
        <f t="shared" si="113"/>
        <v/>
      </c>
      <c r="J120" s="59" t="str">
        <f t="shared" si="113"/>
        <v/>
      </c>
      <c r="K120" s="59" t="str">
        <f t="shared" si="113"/>
        <v/>
      </c>
      <c r="L120" s="59" t="str">
        <f t="shared" si="113"/>
        <v/>
      </c>
      <c r="M120" s="59" t="str">
        <f t="shared" si="113"/>
        <v/>
      </c>
      <c r="N120" s="59" t="str">
        <f t="shared" si="113"/>
        <v/>
      </c>
      <c r="O120" s="59" t="str">
        <f t="shared" si="113"/>
        <v/>
      </c>
      <c r="P120" s="59" t="str">
        <f t="shared" si="113"/>
        <v/>
      </c>
      <c r="Q120" s="333"/>
      <c r="R120" s="333"/>
      <c r="S120" s="134"/>
      <c r="T120" s="134" t="str">
        <f t="shared" ca="1" si="114"/>
        <v>Error</v>
      </c>
      <c r="U120" s="134">
        <f t="shared" ca="1" si="115"/>
        <v>1</v>
      </c>
      <c r="V120" s="332" t="e">
        <f t="shared" ca="1" si="116"/>
        <v>#N/A</v>
      </c>
      <c r="W120" s="134" t="e">
        <f t="shared" si="117"/>
        <v>#N/A</v>
      </c>
      <c r="X120" s="134">
        <f t="shared" ca="1" si="118"/>
        <v>8</v>
      </c>
      <c r="Y120" s="35" t="e">
        <f t="shared" si="119"/>
        <v>#N/A</v>
      </c>
      <c r="Z120" s="330" t="str">
        <f t="shared" si="120"/>
        <v/>
      </c>
      <c r="AA120" s="330" t="e">
        <f t="shared" si="121"/>
        <v>#N/A</v>
      </c>
      <c r="AB120" s="330" t="str">
        <f>IF(S116="A","Admin!B30","Admin!C30")</f>
        <v>Admin!C30</v>
      </c>
      <c r="AC120" s="336">
        <f t="shared" si="124"/>
        <v>-5</v>
      </c>
      <c r="AD120" s="333" t="str">
        <f t="shared" si="122"/>
        <v>S115</v>
      </c>
      <c r="AE120" s="333" t="str">
        <f t="shared" si="123"/>
        <v>AA$114:AA$121</v>
      </c>
    </row>
    <row r="121" spans="1:31" s="330" customFormat="1" hidden="1" x14ac:dyDescent="0.2">
      <c r="A121" s="324"/>
      <c r="B121" s="134">
        <v>8</v>
      </c>
      <c r="C121" s="67" t="str">
        <f t="shared" ca="1" si="111"/>
        <v/>
      </c>
      <c r="D121" s="67" t="str">
        <f t="shared" si="112"/>
        <v/>
      </c>
      <c r="E121" s="36"/>
      <c r="F121" s="334" t="s">
        <v>98</v>
      </c>
      <c r="G121" s="335"/>
      <c r="H121" s="335"/>
      <c r="I121" s="59" t="str">
        <f t="shared" si="113"/>
        <v/>
      </c>
      <c r="J121" s="59" t="str">
        <f t="shared" si="113"/>
        <v/>
      </c>
      <c r="K121" s="59" t="str">
        <f t="shared" si="113"/>
        <v/>
      </c>
      <c r="L121" s="59" t="str">
        <f t="shared" si="113"/>
        <v/>
      </c>
      <c r="M121" s="59" t="str">
        <f t="shared" si="113"/>
        <v/>
      </c>
      <c r="N121" s="59" t="str">
        <f t="shared" si="113"/>
        <v/>
      </c>
      <c r="O121" s="59" t="str">
        <f t="shared" si="113"/>
        <v/>
      </c>
      <c r="P121" s="59" t="str">
        <f t="shared" si="113"/>
        <v/>
      </c>
      <c r="Q121" s="333"/>
      <c r="R121" s="333"/>
      <c r="S121" s="134"/>
      <c r="T121" s="134" t="str">
        <f t="shared" ca="1" si="114"/>
        <v>Error</v>
      </c>
      <c r="U121" s="134">
        <f t="shared" ca="1" si="115"/>
        <v>0</v>
      </c>
      <c r="V121" s="332" t="e">
        <f t="shared" ca="1" si="116"/>
        <v>#N/A</v>
      </c>
      <c r="W121" s="134" t="e">
        <f t="shared" si="117"/>
        <v>#N/A</v>
      </c>
      <c r="X121" s="134">
        <f t="shared" ca="1" si="118"/>
        <v>8</v>
      </c>
      <c r="Y121" s="35" t="e">
        <f t="shared" si="119"/>
        <v>#N/A</v>
      </c>
      <c r="Z121" s="330" t="str">
        <f t="shared" si="120"/>
        <v/>
      </c>
      <c r="AA121" s="330" t="e">
        <f t="shared" si="121"/>
        <v>#N/A</v>
      </c>
      <c r="AB121" s="330" t="str">
        <f>IF(S116="A","Admin!B31","Admin!C31")</f>
        <v>Admin!C31</v>
      </c>
      <c r="AC121" s="336">
        <f t="shared" si="124"/>
        <v>-6</v>
      </c>
      <c r="AD121" s="333" t="str">
        <f t="shared" si="122"/>
        <v>S115</v>
      </c>
      <c r="AE121" s="333" t="str">
        <f t="shared" si="123"/>
        <v>AA$114:AA$121</v>
      </c>
    </row>
    <row r="122" spans="1:31" s="330" customFormat="1" hidden="1" x14ac:dyDescent="0.2">
      <c r="A122" s="324"/>
      <c r="B122" s="333"/>
      <c r="W122" s="333"/>
      <c r="X122" s="333"/>
      <c r="AD122" s="333"/>
    </row>
    <row r="123" spans="1:31" s="330" customFormat="1" hidden="1" x14ac:dyDescent="0.2">
      <c r="A123" s="324"/>
      <c r="B123" s="333"/>
      <c r="W123" s="333"/>
      <c r="X123" s="333"/>
      <c r="AD123" s="333"/>
    </row>
    <row r="124" spans="1:31" s="333" customFormat="1" hidden="1" x14ac:dyDescent="0.2">
      <c r="A124" s="206"/>
      <c r="B124" s="339" t="e">
        <f ca="1">S126 &amp; " " &amp; S128 &amp; " string  (" &amp; S$3 &amp;")"</f>
        <v>#N/A</v>
      </c>
      <c r="D124" s="340" t="s">
        <v>71</v>
      </c>
      <c r="E124" s="52"/>
      <c r="F124" s="341" t="s">
        <v>72</v>
      </c>
      <c r="H124" s="342"/>
      <c r="I124" s="341"/>
    </row>
    <row r="125" spans="1:31" s="330" customFormat="1" hidden="1" x14ac:dyDescent="0.2">
      <c r="A125" s="324"/>
      <c r="B125" s="325" t="s">
        <v>26</v>
      </c>
      <c r="C125" s="326" t="s">
        <v>23</v>
      </c>
      <c r="D125" s="326" t="s">
        <v>70</v>
      </c>
      <c r="E125" s="327" t="s">
        <v>24</v>
      </c>
      <c r="F125" s="328" t="s">
        <v>27</v>
      </c>
      <c r="G125" s="329"/>
      <c r="H125" s="329"/>
      <c r="I125" s="326" t="str">
        <f t="shared" ref="I125:P125" si="125">I$3</f>
        <v>Bromsgrove &amp; Redditch AC</v>
      </c>
      <c r="J125" s="326" t="str">
        <f t="shared" si="125"/>
        <v>Burton AC</v>
      </c>
      <c r="K125" s="326" t="str">
        <f t="shared" si="125"/>
        <v>Kidderminster &amp; Stourport AC</v>
      </c>
      <c r="L125" s="326" t="str">
        <f t="shared" si="125"/>
        <v>Newport Harriers</v>
      </c>
      <c r="M125" s="326" t="str">
        <f t="shared" si="125"/>
        <v>Royal Sutton Coldfield</v>
      </c>
      <c r="N125" s="326" t="str">
        <f t="shared" si="125"/>
        <v>Solihull &amp; Small Heath AC</v>
      </c>
      <c r="O125" s="326" t="str">
        <f t="shared" si="125"/>
        <v>Stratford on Avon AC</v>
      </c>
      <c r="P125" s="326" t="str">
        <f t="shared" si="125"/>
        <v>Team8</v>
      </c>
      <c r="S125" s="331">
        <v>41</v>
      </c>
      <c r="T125" s="332"/>
      <c r="U125" s="134" t="s">
        <v>81</v>
      </c>
      <c r="V125" s="332"/>
      <c r="W125" s="134"/>
      <c r="X125" s="134" t="s">
        <v>82</v>
      </c>
      <c r="Y125" s="332" t="s">
        <v>83</v>
      </c>
      <c r="Z125" s="330" t="s">
        <v>84</v>
      </c>
      <c r="AD125" s="333"/>
    </row>
    <row r="126" spans="1:31" s="330" customFormat="1" hidden="1" x14ac:dyDescent="0.2">
      <c r="A126" s="324"/>
      <c r="B126" s="134">
        <v>1</v>
      </c>
      <c r="C126" s="67" t="str">
        <f t="shared" ref="C126:C133" ca="1" si="126">IF(ISNA(V126),"",V126)</f>
        <v/>
      </c>
      <c r="D126" s="67" t="str">
        <f t="shared" ref="D126:D133" si="127">IF(ISNA(Y126),"",Y126)</f>
        <v/>
      </c>
      <c r="E126" s="36"/>
      <c r="F126" s="334" t="s">
        <v>98</v>
      </c>
      <c r="G126" s="335"/>
      <c r="H126" s="335"/>
      <c r="I126" s="59" t="str">
        <f t="shared" ref="I126:P133" si="128">IF($Z126=I$3,$T126,"")</f>
        <v/>
      </c>
      <c r="J126" s="59" t="str">
        <f t="shared" si="128"/>
        <v/>
      </c>
      <c r="K126" s="59" t="str">
        <f t="shared" si="128"/>
        <v/>
      </c>
      <c r="L126" s="59" t="str">
        <f t="shared" si="128"/>
        <v/>
      </c>
      <c r="M126" s="59" t="str">
        <f t="shared" si="128"/>
        <v/>
      </c>
      <c r="N126" s="59" t="str">
        <f t="shared" si="128"/>
        <v/>
      </c>
      <c r="O126" s="59" t="str">
        <f t="shared" si="128"/>
        <v/>
      </c>
      <c r="P126" s="59" t="str">
        <f t="shared" si="128"/>
        <v/>
      </c>
      <c r="Q126" s="333"/>
      <c r="R126" s="333"/>
      <c r="S126" s="134" t="e">
        <f ca="1">VLOOKUP(S125,INDIRECT($S$5),2,FALSE)</f>
        <v>#N/A</v>
      </c>
      <c r="T126" s="134" t="str">
        <f t="shared" ref="T126:T133" ca="1" si="129">IF(X126&gt;1,"Error",U126)</f>
        <v>Error</v>
      </c>
      <c r="U126" s="134">
        <f t="shared" ref="U126:U133" ca="1" si="130">IF(AND(E126&lt;&gt;"",LEFT(F126,1)="d"),0,INDIRECT(AB126))</f>
        <v>10</v>
      </c>
      <c r="V126" s="332" t="e">
        <f t="shared" ref="V126:V133" ca="1" si="131">HLOOKUP(E126,INDIRECT($S$4),INDIRECT(AD126),FALSE)</f>
        <v>#N/A</v>
      </c>
      <c r="W126" s="134" t="e">
        <f t="shared" ref="W126:W133" si="132">CONCATENATE("=",AA126)</f>
        <v>#N/A</v>
      </c>
      <c r="X126" s="134">
        <f t="shared" ref="X126:X133" ca="1" si="133">COUNTIF(INDIRECT(AE126),W126)</f>
        <v>8</v>
      </c>
      <c r="Y126" s="35" t="e">
        <f t="shared" ref="Y126:Y133" si="134">VLOOKUP(E126,TeamID,2,FALSE)</f>
        <v>#N/A</v>
      </c>
      <c r="Z126" s="330" t="str">
        <f t="shared" ref="Z126:Z133" si="135">IF(ISNA(Y126),"",Y126)</f>
        <v/>
      </c>
      <c r="AA126" s="330" t="e">
        <f t="shared" ref="AA126:AA133" si="136">HLOOKUP(E126,$I$24:$X$25, 2, FALSE)</f>
        <v>#N/A</v>
      </c>
      <c r="AB126" s="330" t="str">
        <f>IF(S128="A","Admin!B24","Admin!C24")</f>
        <v>Admin!B24</v>
      </c>
      <c r="AC126" s="336">
        <v>1</v>
      </c>
      <c r="AD126" s="333" t="str">
        <f t="shared" ref="AD126:AD133" si="137">"S" &amp; ROW(AB126)+AC126</f>
        <v>S127</v>
      </c>
      <c r="AE126" s="333" t="str">
        <f t="shared" ref="AE126:AE133" si="138">"AA$"&amp;ROW(AD126)+AC126-1&amp;":AA$"&amp;ROW(AD126)+AC126+6</f>
        <v>AA$126:AA$133</v>
      </c>
    </row>
    <row r="127" spans="1:31" s="330" customFormat="1" hidden="1" x14ac:dyDescent="0.2">
      <c r="A127" s="324"/>
      <c r="B127" s="134">
        <v>2</v>
      </c>
      <c r="C127" s="67" t="str">
        <f t="shared" ca="1" si="126"/>
        <v/>
      </c>
      <c r="D127" s="67" t="str">
        <f t="shared" si="127"/>
        <v/>
      </c>
      <c r="E127" s="36"/>
      <c r="F127" s="334" t="s">
        <v>98</v>
      </c>
      <c r="G127" s="335"/>
      <c r="H127" s="335"/>
      <c r="I127" s="59" t="str">
        <f t="shared" si="128"/>
        <v/>
      </c>
      <c r="J127" s="59" t="str">
        <f t="shared" si="128"/>
        <v/>
      </c>
      <c r="K127" s="59" t="str">
        <f t="shared" si="128"/>
        <v/>
      </c>
      <c r="L127" s="59" t="str">
        <f t="shared" si="128"/>
        <v/>
      </c>
      <c r="M127" s="59" t="str">
        <f t="shared" si="128"/>
        <v/>
      </c>
      <c r="N127" s="59" t="str">
        <f t="shared" si="128"/>
        <v/>
      </c>
      <c r="O127" s="59" t="str">
        <f t="shared" si="128"/>
        <v/>
      </c>
      <c r="P127" s="59" t="str">
        <f t="shared" si="128"/>
        <v/>
      </c>
      <c r="Q127" s="333"/>
      <c r="R127" s="333"/>
      <c r="S127" s="134">
        <f>S125-$S$7</f>
        <v>40</v>
      </c>
      <c r="T127" s="134" t="str">
        <f t="shared" ca="1" si="129"/>
        <v>Error</v>
      </c>
      <c r="U127" s="134">
        <f t="shared" ca="1" si="130"/>
        <v>8</v>
      </c>
      <c r="V127" s="332" t="e">
        <f t="shared" ca="1" si="131"/>
        <v>#N/A</v>
      </c>
      <c r="W127" s="134" t="e">
        <f t="shared" si="132"/>
        <v>#N/A</v>
      </c>
      <c r="X127" s="134">
        <f t="shared" ca="1" si="133"/>
        <v>8</v>
      </c>
      <c r="Y127" s="35" t="e">
        <f t="shared" si="134"/>
        <v>#N/A</v>
      </c>
      <c r="Z127" s="330" t="str">
        <f t="shared" si="135"/>
        <v/>
      </c>
      <c r="AA127" s="330" t="e">
        <f t="shared" si="136"/>
        <v>#N/A</v>
      </c>
      <c r="AB127" s="330" t="str">
        <f>IF(S128="A","Admin!B25","Admin!C25")</f>
        <v>Admin!B25</v>
      </c>
      <c r="AC127" s="336">
        <f t="shared" ref="AC127:AC133" si="139">AC126-1</f>
        <v>0</v>
      </c>
      <c r="AD127" s="333" t="str">
        <f t="shared" si="137"/>
        <v>S127</v>
      </c>
      <c r="AE127" s="333" t="str">
        <f t="shared" si="138"/>
        <v>AA$126:AA$133</v>
      </c>
    </row>
    <row r="128" spans="1:31" s="330" customFormat="1" hidden="1" x14ac:dyDescent="0.2">
      <c r="A128" s="324"/>
      <c r="B128" s="134">
        <v>3</v>
      </c>
      <c r="C128" s="67" t="str">
        <f t="shared" ca="1" si="126"/>
        <v/>
      </c>
      <c r="D128" s="67" t="str">
        <f t="shared" si="127"/>
        <v/>
      </c>
      <c r="E128" s="36"/>
      <c r="F128" s="334" t="s">
        <v>98</v>
      </c>
      <c r="G128" s="335"/>
      <c r="H128" s="335"/>
      <c r="I128" s="59" t="str">
        <f t="shared" si="128"/>
        <v/>
      </c>
      <c r="J128" s="59" t="str">
        <f t="shared" si="128"/>
        <v/>
      </c>
      <c r="K128" s="59" t="str">
        <f t="shared" si="128"/>
        <v/>
      </c>
      <c r="L128" s="59" t="str">
        <f t="shared" si="128"/>
        <v/>
      </c>
      <c r="M128" s="59" t="str">
        <f t="shared" si="128"/>
        <v/>
      </c>
      <c r="N128" s="59" t="str">
        <f t="shared" si="128"/>
        <v/>
      </c>
      <c r="O128" s="59" t="str">
        <f t="shared" si="128"/>
        <v/>
      </c>
      <c r="P128" s="59" t="str">
        <f t="shared" si="128"/>
        <v/>
      </c>
      <c r="Q128" s="333"/>
      <c r="R128" s="333"/>
      <c r="S128" s="337" t="s">
        <v>44</v>
      </c>
      <c r="T128" s="134" t="str">
        <f t="shared" ca="1" si="129"/>
        <v>Error</v>
      </c>
      <c r="U128" s="134">
        <f t="shared" ca="1" si="130"/>
        <v>7</v>
      </c>
      <c r="V128" s="332" t="e">
        <f t="shared" ca="1" si="131"/>
        <v>#N/A</v>
      </c>
      <c r="W128" s="134" t="e">
        <f t="shared" si="132"/>
        <v>#N/A</v>
      </c>
      <c r="X128" s="134">
        <f t="shared" ca="1" si="133"/>
        <v>8</v>
      </c>
      <c r="Y128" s="35" t="e">
        <f t="shared" si="134"/>
        <v>#N/A</v>
      </c>
      <c r="Z128" s="330" t="str">
        <f t="shared" si="135"/>
        <v/>
      </c>
      <c r="AA128" s="330" t="e">
        <f t="shared" si="136"/>
        <v>#N/A</v>
      </c>
      <c r="AB128" s="330" t="str">
        <f>IF(S128="A","Admin!B26","Admin!C26")</f>
        <v>Admin!B26</v>
      </c>
      <c r="AC128" s="336">
        <f t="shared" si="139"/>
        <v>-1</v>
      </c>
      <c r="AD128" s="333" t="str">
        <f t="shared" si="137"/>
        <v>S127</v>
      </c>
      <c r="AE128" s="333" t="str">
        <f t="shared" si="138"/>
        <v>AA$126:AA$133</v>
      </c>
    </row>
    <row r="129" spans="1:31" s="330" customFormat="1" hidden="1" x14ac:dyDescent="0.2">
      <c r="A129" s="324"/>
      <c r="B129" s="134">
        <v>4</v>
      </c>
      <c r="C129" s="67" t="str">
        <f t="shared" ca="1" si="126"/>
        <v/>
      </c>
      <c r="D129" s="67" t="str">
        <f t="shared" si="127"/>
        <v/>
      </c>
      <c r="E129" s="36"/>
      <c r="F129" s="334" t="s">
        <v>98</v>
      </c>
      <c r="G129" s="335"/>
      <c r="H129" s="335"/>
      <c r="I129" s="59" t="str">
        <f t="shared" si="128"/>
        <v/>
      </c>
      <c r="J129" s="59" t="str">
        <f t="shared" si="128"/>
        <v/>
      </c>
      <c r="K129" s="59" t="str">
        <f t="shared" si="128"/>
        <v/>
      </c>
      <c r="L129" s="59" t="str">
        <f t="shared" si="128"/>
        <v/>
      </c>
      <c r="M129" s="59" t="str">
        <f t="shared" si="128"/>
        <v/>
      </c>
      <c r="N129" s="59" t="str">
        <f t="shared" si="128"/>
        <v/>
      </c>
      <c r="O129" s="59" t="str">
        <f t="shared" si="128"/>
        <v/>
      </c>
      <c r="P129" s="59" t="str">
        <f t="shared" si="128"/>
        <v/>
      </c>
      <c r="Q129" s="333"/>
      <c r="R129" s="333"/>
      <c r="S129" s="338" t="s">
        <v>85</v>
      </c>
      <c r="T129" s="134" t="str">
        <f t="shared" ca="1" si="129"/>
        <v>Error</v>
      </c>
      <c r="U129" s="134">
        <f t="shared" ca="1" si="130"/>
        <v>6</v>
      </c>
      <c r="V129" s="332" t="e">
        <f t="shared" ca="1" si="131"/>
        <v>#N/A</v>
      </c>
      <c r="W129" s="134" t="e">
        <f t="shared" si="132"/>
        <v>#N/A</v>
      </c>
      <c r="X129" s="134">
        <f t="shared" ca="1" si="133"/>
        <v>8</v>
      </c>
      <c r="Y129" s="35" t="e">
        <f t="shared" si="134"/>
        <v>#N/A</v>
      </c>
      <c r="Z129" s="330" t="str">
        <f t="shared" si="135"/>
        <v/>
      </c>
      <c r="AA129" s="330" t="e">
        <f t="shared" si="136"/>
        <v>#N/A</v>
      </c>
      <c r="AB129" s="330" t="str">
        <f>IF(S128="A","Admin!B27","Admin!C27")</f>
        <v>Admin!B27</v>
      </c>
      <c r="AC129" s="336">
        <f t="shared" si="139"/>
        <v>-2</v>
      </c>
      <c r="AD129" s="333" t="str">
        <f t="shared" si="137"/>
        <v>S127</v>
      </c>
      <c r="AE129" s="333" t="str">
        <f t="shared" si="138"/>
        <v>AA$126:AA$133</v>
      </c>
    </row>
    <row r="130" spans="1:31" s="330" customFormat="1" hidden="1" x14ac:dyDescent="0.2">
      <c r="A130" s="324"/>
      <c r="B130" s="134">
        <v>5</v>
      </c>
      <c r="C130" s="67" t="str">
        <f t="shared" ca="1" si="126"/>
        <v/>
      </c>
      <c r="D130" s="67" t="str">
        <f t="shared" si="127"/>
        <v/>
      </c>
      <c r="E130" s="36"/>
      <c r="F130" s="334" t="s">
        <v>98</v>
      </c>
      <c r="G130" s="335"/>
      <c r="H130" s="335"/>
      <c r="I130" s="59" t="str">
        <f t="shared" si="128"/>
        <v/>
      </c>
      <c r="J130" s="59" t="str">
        <f t="shared" si="128"/>
        <v/>
      </c>
      <c r="K130" s="59" t="str">
        <f t="shared" si="128"/>
        <v/>
      </c>
      <c r="L130" s="59" t="str">
        <f t="shared" si="128"/>
        <v/>
      </c>
      <c r="M130" s="59" t="str">
        <f t="shared" si="128"/>
        <v/>
      </c>
      <c r="N130" s="59" t="str">
        <f t="shared" si="128"/>
        <v/>
      </c>
      <c r="O130" s="59" t="str">
        <f t="shared" si="128"/>
        <v/>
      </c>
      <c r="P130" s="59" t="str">
        <f t="shared" si="128"/>
        <v/>
      </c>
      <c r="Q130" s="333"/>
      <c r="R130" s="333"/>
      <c r="S130" s="134"/>
      <c r="T130" s="134" t="str">
        <f t="shared" ca="1" si="129"/>
        <v>Error</v>
      </c>
      <c r="U130" s="134">
        <f t="shared" ca="1" si="130"/>
        <v>5</v>
      </c>
      <c r="V130" s="332" t="e">
        <f t="shared" ca="1" si="131"/>
        <v>#N/A</v>
      </c>
      <c r="W130" s="134" t="e">
        <f t="shared" si="132"/>
        <v>#N/A</v>
      </c>
      <c r="X130" s="134">
        <f t="shared" ca="1" si="133"/>
        <v>8</v>
      </c>
      <c r="Y130" s="35" t="e">
        <f t="shared" si="134"/>
        <v>#N/A</v>
      </c>
      <c r="Z130" s="330" t="str">
        <f t="shared" si="135"/>
        <v/>
      </c>
      <c r="AA130" s="330" t="e">
        <f t="shared" si="136"/>
        <v>#N/A</v>
      </c>
      <c r="AB130" s="330" t="str">
        <f>IF(S128="A","Admin!B28","Admin!C28")</f>
        <v>Admin!B28</v>
      </c>
      <c r="AC130" s="336">
        <f t="shared" si="139"/>
        <v>-3</v>
      </c>
      <c r="AD130" s="333" t="str">
        <f t="shared" si="137"/>
        <v>S127</v>
      </c>
      <c r="AE130" s="333" t="str">
        <f t="shared" si="138"/>
        <v>AA$126:AA$133</v>
      </c>
    </row>
    <row r="131" spans="1:31" s="330" customFormat="1" hidden="1" x14ac:dyDescent="0.2">
      <c r="A131" s="324"/>
      <c r="B131" s="134">
        <v>6</v>
      </c>
      <c r="C131" s="67" t="str">
        <f t="shared" ca="1" si="126"/>
        <v/>
      </c>
      <c r="D131" s="67" t="str">
        <f t="shared" si="127"/>
        <v/>
      </c>
      <c r="E131" s="36"/>
      <c r="F131" s="334" t="s">
        <v>98</v>
      </c>
      <c r="G131" s="335"/>
      <c r="H131" s="335"/>
      <c r="I131" s="59" t="str">
        <f t="shared" si="128"/>
        <v/>
      </c>
      <c r="J131" s="59" t="str">
        <f t="shared" si="128"/>
        <v/>
      </c>
      <c r="K131" s="59" t="str">
        <f t="shared" si="128"/>
        <v/>
      </c>
      <c r="L131" s="59" t="str">
        <f t="shared" si="128"/>
        <v/>
      </c>
      <c r="M131" s="59" t="str">
        <f t="shared" si="128"/>
        <v/>
      </c>
      <c r="N131" s="59" t="str">
        <f t="shared" si="128"/>
        <v/>
      </c>
      <c r="O131" s="59" t="str">
        <f t="shared" si="128"/>
        <v/>
      </c>
      <c r="P131" s="59" t="str">
        <f t="shared" si="128"/>
        <v/>
      </c>
      <c r="Q131" s="333"/>
      <c r="R131" s="333"/>
      <c r="S131" s="134"/>
      <c r="T131" s="134" t="str">
        <f t="shared" ca="1" si="129"/>
        <v>Error</v>
      </c>
      <c r="U131" s="134">
        <f t="shared" ca="1" si="130"/>
        <v>4</v>
      </c>
      <c r="V131" s="332" t="e">
        <f t="shared" ca="1" si="131"/>
        <v>#N/A</v>
      </c>
      <c r="W131" s="134" t="e">
        <f t="shared" si="132"/>
        <v>#N/A</v>
      </c>
      <c r="X131" s="134">
        <f t="shared" ca="1" si="133"/>
        <v>8</v>
      </c>
      <c r="Y131" s="35" t="e">
        <f t="shared" si="134"/>
        <v>#N/A</v>
      </c>
      <c r="Z131" s="330" t="str">
        <f t="shared" si="135"/>
        <v/>
      </c>
      <c r="AA131" s="330" t="e">
        <f t="shared" si="136"/>
        <v>#N/A</v>
      </c>
      <c r="AB131" s="330" t="str">
        <f>IF(S128="A","Admin!B29","Admin!C29")</f>
        <v>Admin!B29</v>
      </c>
      <c r="AC131" s="336">
        <f t="shared" si="139"/>
        <v>-4</v>
      </c>
      <c r="AD131" s="333" t="str">
        <f t="shared" si="137"/>
        <v>S127</v>
      </c>
      <c r="AE131" s="333" t="str">
        <f t="shared" si="138"/>
        <v>AA$126:AA$133</v>
      </c>
    </row>
    <row r="132" spans="1:31" s="330" customFormat="1" hidden="1" x14ac:dyDescent="0.2">
      <c r="A132" s="324"/>
      <c r="B132" s="134">
        <v>7</v>
      </c>
      <c r="C132" s="67" t="str">
        <f t="shared" ca="1" si="126"/>
        <v/>
      </c>
      <c r="D132" s="67" t="str">
        <f t="shared" si="127"/>
        <v/>
      </c>
      <c r="E132" s="36"/>
      <c r="F132" s="334" t="s">
        <v>98</v>
      </c>
      <c r="G132" s="335"/>
      <c r="H132" s="335"/>
      <c r="I132" s="59" t="str">
        <f t="shared" si="128"/>
        <v/>
      </c>
      <c r="J132" s="59" t="str">
        <f t="shared" si="128"/>
        <v/>
      </c>
      <c r="K132" s="59" t="str">
        <f t="shared" si="128"/>
        <v/>
      </c>
      <c r="L132" s="59" t="str">
        <f t="shared" si="128"/>
        <v/>
      </c>
      <c r="M132" s="59" t="str">
        <f t="shared" si="128"/>
        <v/>
      </c>
      <c r="N132" s="59" t="str">
        <f t="shared" si="128"/>
        <v/>
      </c>
      <c r="O132" s="59" t="str">
        <f t="shared" si="128"/>
        <v/>
      </c>
      <c r="P132" s="59" t="str">
        <f t="shared" si="128"/>
        <v/>
      </c>
      <c r="Q132" s="333"/>
      <c r="R132" s="333"/>
      <c r="S132" s="134"/>
      <c r="T132" s="134" t="str">
        <f t="shared" ca="1" si="129"/>
        <v>Error</v>
      </c>
      <c r="U132" s="134">
        <f t="shared" ca="1" si="130"/>
        <v>3</v>
      </c>
      <c r="V132" s="332" t="e">
        <f t="shared" ca="1" si="131"/>
        <v>#N/A</v>
      </c>
      <c r="W132" s="134" t="e">
        <f t="shared" si="132"/>
        <v>#N/A</v>
      </c>
      <c r="X132" s="134">
        <f t="shared" ca="1" si="133"/>
        <v>8</v>
      </c>
      <c r="Y132" s="35" t="e">
        <f t="shared" si="134"/>
        <v>#N/A</v>
      </c>
      <c r="Z132" s="330" t="str">
        <f t="shared" si="135"/>
        <v/>
      </c>
      <c r="AA132" s="330" t="e">
        <f t="shared" si="136"/>
        <v>#N/A</v>
      </c>
      <c r="AB132" s="330" t="str">
        <f>IF(S128="A","Admin!B30","Admin!C30")</f>
        <v>Admin!B30</v>
      </c>
      <c r="AC132" s="336">
        <f t="shared" si="139"/>
        <v>-5</v>
      </c>
      <c r="AD132" s="333" t="str">
        <f t="shared" si="137"/>
        <v>S127</v>
      </c>
      <c r="AE132" s="333" t="str">
        <f t="shared" si="138"/>
        <v>AA$126:AA$133</v>
      </c>
    </row>
    <row r="133" spans="1:31" s="330" customFormat="1" hidden="1" x14ac:dyDescent="0.2">
      <c r="A133" s="324"/>
      <c r="B133" s="134">
        <v>8</v>
      </c>
      <c r="C133" s="67" t="str">
        <f t="shared" ca="1" si="126"/>
        <v/>
      </c>
      <c r="D133" s="67" t="str">
        <f t="shared" si="127"/>
        <v/>
      </c>
      <c r="E133" s="36"/>
      <c r="F133" s="334" t="s">
        <v>98</v>
      </c>
      <c r="G133" s="335"/>
      <c r="H133" s="335"/>
      <c r="I133" s="59" t="str">
        <f t="shared" si="128"/>
        <v/>
      </c>
      <c r="J133" s="59" t="str">
        <f t="shared" si="128"/>
        <v/>
      </c>
      <c r="K133" s="59" t="str">
        <f t="shared" si="128"/>
        <v/>
      </c>
      <c r="L133" s="59" t="str">
        <f t="shared" si="128"/>
        <v/>
      </c>
      <c r="M133" s="59" t="str">
        <f t="shared" si="128"/>
        <v/>
      </c>
      <c r="N133" s="59" t="str">
        <f t="shared" si="128"/>
        <v/>
      </c>
      <c r="O133" s="59" t="str">
        <f t="shared" si="128"/>
        <v/>
      </c>
      <c r="P133" s="59" t="str">
        <f t="shared" si="128"/>
        <v/>
      </c>
      <c r="Q133" s="333"/>
      <c r="R133" s="333"/>
      <c r="S133" s="134"/>
      <c r="T133" s="134" t="str">
        <f t="shared" ca="1" si="129"/>
        <v>Error</v>
      </c>
      <c r="U133" s="134">
        <f t="shared" ca="1" si="130"/>
        <v>0</v>
      </c>
      <c r="V133" s="332" t="e">
        <f t="shared" ca="1" si="131"/>
        <v>#N/A</v>
      </c>
      <c r="W133" s="134" t="e">
        <f t="shared" si="132"/>
        <v>#N/A</v>
      </c>
      <c r="X133" s="134">
        <f t="shared" ca="1" si="133"/>
        <v>8</v>
      </c>
      <c r="Y133" s="35" t="e">
        <f t="shared" si="134"/>
        <v>#N/A</v>
      </c>
      <c r="Z133" s="330" t="str">
        <f t="shared" si="135"/>
        <v/>
      </c>
      <c r="AA133" s="330" t="e">
        <f t="shared" si="136"/>
        <v>#N/A</v>
      </c>
      <c r="AB133" s="330" t="str">
        <f>IF(S128="A","Admin!B31","Admin!C31")</f>
        <v>Admin!B31</v>
      </c>
      <c r="AC133" s="336">
        <f t="shared" si="139"/>
        <v>-6</v>
      </c>
      <c r="AD133" s="333" t="str">
        <f t="shared" si="137"/>
        <v>S127</v>
      </c>
      <c r="AE133" s="333" t="str">
        <f t="shared" si="138"/>
        <v>AA$126:AA$133</v>
      </c>
    </row>
    <row r="134" spans="1:31" s="330" customFormat="1" ht="12" hidden="1" customHeight="1" x14ac:dyDescent="0.2">
      <c r="A134" s="324"/>
      <c r="B134" s="343"/>
      <c r="C134" s="329"/>
      <c r="D134" s="329"/>
      <c r="E134" s="343"/>
      <c r="F134" s="335" t="s">
        <v>98</v>
      </c>
      <c r="G134" s="335"/>
      <c r="H134" s="335"/>
      <c r="I134" s="344"/>
      <c r="J134" s="344"/>
      <c r="K134" s="344"/>
      <c r="L134" s="344"/>
      <c r="M134" s="344"/>
      <c r="N134" s="344"/>
      <c r="O134" s="344"/>
      <c r="P134" s="344"/>
      <c r="Q134" s="333"/>
      <c r="R134" s="333"/>
      <c r="S134" s="134"/>
      <c r="T134" s="134"/>
      <c r="U134" s="332"/>
      <c r="V134" s="332"/>
      <c r="W134" s="134"/>
      <c r="X134" s="134"/>
      <c r="Y134" s="332"/>
      <c r="AD134" s="333"/>
    </row>
    <row r="135" spans="1:31" s="330" customFormat="1" ht="12" hidden="1" customHeight="1" x14ac:dyDescent="0.2">
      <c r="A135" s="324"/>
      <c r="B135" s="343"/>
      <c r="C135" s="329"/>
      <c r="D135" s="329"/>
      <c r="E135" s="343"/>
      <c r="F135" s="335"/>
      <c r="G135" s="335"/>
      <c r="H135" s="335"/>
      <c r="I135" s="344"/>
      <c r="J135" s="344"/>
      <c r="K135" s="344"/>
      <c r="L135" s="344"/>
      <c r="M135" s="344"/>
      <c r="N135" s="344"/>
      <c r="O135" s="344"/>
      <c r="P135" s="344"/>
      <c r="Q135" s="333"/>
      <c r="R135" s="333"/>
      <c r="S135" s="134"/>
      <c r="T135" s="134"/>
      <c r="U135" s="332"/>
      <c r="V135" s="332"/>
      <c r="W135" s="134"/>
      <c r="X135" s="134"/>
      <c r="Y135" s="332"/>
      <c r="AD135" s="333"/>
    </row>
    <row r="136" spans="1:31" s="333" customFormat="1" hidden="1" x14ac:dyDescent="0.2">
      <c r="A136" s="206"/>
      <c r="B136" s="339" t="e">
        <f ca="1">S138 &amp; " " &amp; S140 &amp; " string  (" &amp; S$3 &amp;")"</f>
        <v>#N/A</v>
      </c>
      <c r="D136" s="340" t="s">
        <v>71</v>
      </c>
      <c r="E136" s="52"/>
      <c r="F136" s="341" t="s">
        <v>72</v>
      </c>
      <c r="H136" s="342"/>
      <c r="I136" s="341"/>
    </row>
    <row r="137" spans="1:31" s="330" customFormat="1" hidden="1" x14ac:dyDescent="0.2">
      <c r="A137" s="324"/>
      <c r="B137" s="325" t="s">
        <v>26</v>
      </c>
      <c r="C137" s="326" t="s">
        <v>23</v>
      </c>
      <c r="D137" s="326" t="s">
        <v>70</v>
      </c>
      <c r="E137" s="327" t="s">
        <v>24</v>
      </c>
      <c r="F137" s="328" t="s">
        <v>27</v>
      </c>
      <c r="G137" s="329"/>
      <c r="H137" s="329"/>
      <c r="I137" s="326" t="str">
        <f t="shared" ref="I137:P137" si="140">I$3</f>
        <v>Bromsgrove &amp; Redditch AC</v>
      </c>
      <c r="J137" s="326" t="str">
        <f t="shared" si="140"/>
        <v>Burton AC</v>
      </c>
      <c r="K137" s="326" t="str">
        <f t="shared" si="140"/>
        <v>Kidderminster &amp; Stourport AC</v>
      </c>
      <c r="L137" s="326" t="str">
        <f t="shared" si="140"/>
        <v>Newport Harriers</v>
      </c>
      <c r="M137" s="326" t="str">
        <f t="shared" si="140"/>
        <v>Royal Sutton Coldfield</v>
      </c>
      <c r="N137" s="326" t="str">
        <f t="shared" si="140"/>
        <v>Solihull &amp; Small Heath AC</v>
      </c>
      <c r="O137" s="326" t="str">
        <f t="shared" si="140"/>
        <v>Stratford on Avon AC</v>
      </c>
      <c r="P137" s="326" t="str">
        <f t="shared" si="140"/>
        <v>Team8</v>
      </c>
      <c r="S137" s="331">
        <v>41</v>
      </c>
      <c r="T137" s="332"/>
      <c r="U137" s="134" t="s">
        <v>81</v>
      </c>
      <c r="V137" s="332"/>
      <c r="W137" s="134"/>
      <c r="X137" s="134" t="s">
        <v>82</v>
      </c>
      <c r="Y137" s="332" t="s">
        <v>83</v>
      </c>
      <c r="Z137" s="330" t="s">
        <v>84</v>
      </c>
      <c r="AD137" s="333"/>
    </row>
    <row r="138" spans="1:31" s="330" customFormat="1" hidden="1" x14ac:dyDescent="0.2">
      <c r="A138" s="324"/>
      <c r="B138" s="134">
        <v>1</v>
      </c>
      <c r="C138" s="67" t="str">
        <f t="shared" ref="C138:C145" ca="1" si="141">IF(ISNA(V138),"",V138)</f>
        <v/>
      </c>
      <c r="D138" s="67" t="str">
        <f t="shared" ref="D138:D145" si="142">IF(ISNA(Y138),"",Y138)</f>
        <v/>
      </c>
      <c r="E138" s="36"/>
      <c r="F138" s="334" t="s">
        <v>98</v>
      </c>
      <c r="G138" s="335"/>
      <c r="H138" s="335"/>
      <c r="I138" s="59" t="str">
        <f t="shared" ref="I138:P145" si="143">IF($Z138=I$3,$T138,"")</f>
        <v/>
      </c>
      <c r="J138" s="59" t="str">
        <f t="shared" si="143"/>
        <v/>
      </c>
      <c r="K138" s="59" t="str">
        <f t="shared" si="143"/>
        <v/>
      </c>
      <c r="L138" s="59" t="str">
        <f t="shared" si="143"/>
        <v/>
      </c>
      <c r="M138" s="59" t="str">
        <f t="shared" si="143"/>
        <v/>
      </c>
      <c r="N138" s="59" t="str">
        <f t="shared" si="143"/>
        <v/>
      </c>
      <c r="O138" s="59" t="str">
        <f t="shared" si="143"/>
        <v/>
      </c>
      <c r="P138" s="59" t="str">
        <f t="shared" si="143"/>
        <v/>
      </c>
      <c r="Q138" s="333"/>
      <c r="R138" s="333"/>
      <c r="S138" s="134" t="e">
        <f ca="1">VLOOKUP(S137,INDIRECT($S$5),2,FALSE)</f>
        <v>#N/A</v>
      </c>
      <c r="T138" s="134" t="str">
        <f t="shared" ref="T138:T145" ca="1" si="144">IF(X138&gt;1,"Error",U138)</f>
        <v>Error</v>
      </c>
      <c r="U138" s="134">
        <f t="shared" ref="U138:U145" ca="1" si="145">IF(AND(E138&lt;&gt;"",LEFT(F138,1)="d"),0,INDIRECT(AB138))</f>
        <v>8</v>
      </c>
      <c r="V138" s="332" t="e">
        <f t="shared" ref="V138:V145" ca="1" si="146">HLOOKUP(E138,INDIRECT($S$4),INDIRECT(AD138),FALSE)</f>
        <v>#N/A</v>
      </c>
      <c r="W138" s="134" t="e">
        <f t="shared" ref="W138:W145" si="147">CONCATENATE("=",AA138)</f>
        <v>#N/A</v>
      </c>
      <c r="X138" s="134">
        <f t="shared" ref="X138:X145" ca="1" si="148">COUNTIF(INDIRECT(AE138),W138)</f>
        <v>8</v>
      </c>
      <c r="Y138" s="35" t="e">
        <f t="shared" ref="Y138:Y145" si="149">VLOOKUP(E138,TeamID,2,FALSE)</f>
        <v>#N/A</v>
      </c>
      <c r="Z138" s="330" t="str">
        <f t="shared" ref="Z138:Z145" si="150">IF(ISNA(Y138),"",Y138)</f>
        <v/>
      </c>
      <c r="AA138" s="330" t="e">
        <f t="shared" ref="AA138:AA145" si="151">HLOOKUP(E138,$I$24:$X$25, 2, FALSE)</f>
        <v>#N/A</v>
      </c>
      <c r="AB138" s="330" t="str">
        <f>IF(S140="A","Admin!B24","Admin!C24")</f>
        <v>Admin!C24</v>
      </c>
      <c r="AC138" s="336">
        <v>1</v>
      </c>
      <c r="AD138" s="333" t="str">
        <f t="shared" ref="AD138:AD145" si="152">"S" &amp; ROW(AB138)+AC138</f>
        <v>S139</v>
      </c>
      <c r="AE138" s="333" t="str">
        <f t="shared" ref="AE138:AE145" si="153">"AA$"&amp;ROW(AD138)+AC138-1&amp;":AA$"&amp;ROW(AD138)+AC138+6</f>
        <v>AA$138:AA$145</v>
      </c>
    </row>
    <row r="139" spans="1:31" s="330" customFormat="1" hidden="1" x14ac:dyDescent="0.2">
      <c r="A139" s="324"/>
      <c r="B139" s="134">
        <v>2</v>
      </c>
      <c r="C139" s="67" t="str">
        <f t="shared" ca="1" si="141"/>
        <v/>
      </c>
      <c r="D139" s="67" t="str">
        <f t="shared" si="142"/>
        <v/>
      </c>
      <c r="E139" s="36"/>
      <c r="F139" s="334" t="s">
        <v>98</v>
      </c>
      <c r="G139" s="335"/>
      <c r="H139" s="335"/>
      <c r="I139" s="59" t="str">
        <f t="shared" si="143"/>
        <v/>
      </c>
      <c r="J139" s="59" t="str">
        <f t="shared" si="143"/>
        <v/>
      </c>
      <c r="K139" s="59" t="str">
        <f t="shared" si="143"/>
        <v/>
      </c>
      <c r="L139" s="59" t="str">
        <f t="shared" si="143"/>
        <v/>
      </c>
      <c r="M139" s="59" t="str">
        <f t="shared" si="143"/>
        <v/>
      </c>
      <c r="N139" s="59" t="str">
        <f t="shared" si="143"/>
        <v/>
      </c>
      <c r="O139" s="59" t="str">
        <f t="shared" si="143"/>
        <v/>
      </c>
      <c r="P139" s="59" t="str">
        <f t="shared" si="143"/>
        <v/>
      </c>
      <c r="Q139" s="333"/>
      <c r="R139" s="333"/>
      <c r="S139" s="134">
        <f>S137-$S$7</f>
        <v>40</v>
      </c>
      <c r="T139" s="134" t="str">
        <f t="shared" ca="1" si="144"/>
        <v>Error</v>
      </c>
      <c r="U139" s="134">
        <f t="shared" ca="1" si="145"/>
        <v>6</v>
      </c>
      <c r="V139" s="332" t="e">
        <f t="shared" ca="1" si="146"/>
        <v>#N/A</v>
      </c>
      <c r="W139" s="134" t="e">
        <f t="shared" si="147"/>
        <v>#N/A</v>
      </c>
      <c r="X139" s="134">
        <f t="shared" ca="1" si="148"/>
        <v>8</v>
      </c>
      <c r="Y139" s="35" t="e">
        <f t="shared" si="149"/>
        <v>#N/A</v>
      </c>
      <c r="Z139" s="330" t="str">
        <f t="shared" si="150"/>
        <v/>
      </c>
      <c r="AA139" s="330" t="e">
        <f t="shared" si="151"/>
        <v>#N/A</v>
      </c>
      <c r="AB139" s="330" t="str">
        <f>IF(S140="A","Admin!B25","Admin!C25")</f>
        <v>Admin!C25</v>
      </c>
      <c r="AC139" s="336">
        <f t="shared" ref="AC139:AC145" si="154">AC138-1</f>
        <v>0</v>
      </c>
      <c r="AD139" s="333" t="str">
        <f t="shared" si="152"/>
        <v>S139</v>
      </c>
      <c r="AE139" s="333" t="str">
        <f t="shared" si="153"/>
        <v>AA$138:AA$145</v>
      </c>
    </row>
    <row r="140" spans="1:31" s="330" customFormat="1" hidden="1" x14ac:dyDescent="0.2">
      <c r="A140" s="324"/>
      <c r="B140" s="134">
        <v>3</v>
      </c>
      <c r="C140" s="67" t="str">
        <f t="shared" ca="1" si="141"/>
        <v/>
      </c>
      <c r="D140" s="67" t="str">
        <f t="shared" si="142"/>
        <v/>
      </c>
      <c r="E140" s="36"/>
      <c r="F140" s="334" t="s">
        <v>98</v>
      </c>
      <c r="G140" s="335"/>
      <c r="H140" s="335"/>
      <c r="I140" s="59" t="str">
        <f t="shared" si="143"/>
        <v/>
      </c>
      <c r="J140" s="59" t="str">
        <f t="shared" si="143"/>
        <v/>
      </c>
      <c r="K140" s="59" t="str">
        <f t="shared" si="143"/>
        <v/>
      </c>
      <c r="L140" s="59" t="str">
        <f t="shared" si="143"/>
        <v/>
      </c>
      <c r="M140" s="59" t="str">
        <f t="shared" si="143"/>
        <v/>
      </c>
      <c r="N140" s="59" t="str">
        <f t="shared" si="143"/>
        <v/>
      </c>
      <c r="O140" s="59" t="str">
        <f t="shared" si="143"/>
        <v/>
      </c>
      <c r="P140" s="59" t="str">
        <f t="shared" si="143"/>
        <v/>
      </c>
      <c r="Q140" s="333"/>
      <c r="R140" s="333"/>
      <c r="S140" s="337" t="s">
        <v>45</v>
      </c>
      <c r="T140" s="134" t="str">
        <f t="shared" ca="1" si="144"/>
        <v>Error</v>
      </c>
      <c r="U140" s="134">
        <f t="shared" ca="1" si="145"/>
        <v>5</v>
      </c>
      <c r="V140" s="332" t="e">
        <f t="shared" ca="1" si="146"/>
        <v>#N/A</v>
      </c>
      <c r="W140" s="134" t="e">
        <f t="shared" si="147"/>
        <v>#N/A</v>
      </c>
      <c r="X140" s="134">
        <f t="shared" ca="1" si="148"/>
        <v>8</v>
      </c>
      <c r="Y140" s="35" t="e">
        <f t="shared" si="149"/>
        <v>#N/A</v>
      </c>
      <c r="Z140" s="330" t="str">
        <f t="shared" si="150"/>
        <v/>
      </c>
      <c r="AA140" s="330" t="e">
        <f t="shared" si="151"/>
        <v>#N/A</v>
      </c>
      <c r="AB140" s="330" t="str">
        <f>IF(S140="A","Admin!B26","Admin!C26")</f>
        <v>Admin!C26</v>
      </c>
      <c r="AC140" s="336">
        <f t="shared" si="154"/>
        <v>-1</v>
      </c>
      <c r="AD140" s="333" t="str">
        <f t="shared" si="152"/>
        <v>S139</v>
      </c>
      <c r="AE140" s="333" t="str">
        <f t="shared" si="153"/>
        <v>AA$138:AA$145</v>
      </c>
    </row>
    <row r="141" spans="1:31" s="330" customFormat="1" hidden="1" x14ac:dyDescent="0.2">
      <c r="A141" s="324"/>
      <c r="B141" s="134">
        <v>4</v>
      </c>
      <c r="C141" s="67" t="str">
        <f t="shared" ca="1" si="141"/>
        <v/>
      </c>
      <c r="D141" s="67" t="str">
        <f t="shared" si="142"/>
        <v/>
      </c>
      <c r="E141" s="36"/>
      <c r="F141" s="334" t="s">
        <v>98</v>
      </c>
      <c r="G141" s="335"/>
      <c r="H141" s="335"/>
      <c r="I141" s="59" t="str">
        <f t="shared" si="143"/>
        <v/>
      </c>
      <c r="J141" s="59" t="str">
        <f t="shared" si="143"/>
        <v/>
      </c>
      <c r="K141" s="59" t="str">
        <f t="shared" si="143"/>
        <v/>
      </c>
      <c r="L141" s="59" t="str">
        <f t="shared" si="143"/>
        <v/>
      </c>
      <c r="M141" s="59" t="str">
        <f t="shared" si="143"/>
        <v/>
      </c>
      <c r="N141" s="59" t="str">
        <f t="shared" si="143"/>
        <v/>
      </c>
      <c r="O141" s="59" t="str">
        <f t="shared" si="143"/>
        <v/>
      </c>
      <c r="P141" s="59" t="str">
        <f t="shared" si="143"/>
        <v/>
      </c>
      <c r="Q141" s="333"/>
      <c r="R141" s="333"/>
      <c r="S141" s="338" t="s">
        <v>85</v>
      </c>
      <c r="T141" s="134" t="str">
        <f t="shared" ca="1" si="144"/>
        <v>Error</v>
      </c>
      <c r="U141" s="134">
        <f t="shared" ca="1" si="145"/>
        <v>4</v>
      </c>
      <c r="V141" s="332" t="e">
        <f t="shared" ca="1" si="146"/>
        <v>#N/A</v>
      </c>
      <c r="W141" s="134" t="e">
        <f t="shared" si="147"/>
        <v>#N/A</v>
      </c>
      <c r="X141" s="134">
        <f t="shared" ca="1" si="148"/>
        <v>8</v>
      </c>
      <c r="Y141" s="35" t="e">
        <f t="shared" si="149"/>
        <v>#N/A</v>
      </c>
      <c r="Z141" s="330" t="str">
        <f t="shared" si="150"/>
        <v/>
      </c>
      <c r="AA141" s="330" t="e">
        <f t="shared" si="151"/>
        <v>#N/A</v>
      </c>
      <c r="AB141" s="330" t="str">
        <f>IF(S140="A","Admin!B27","Admin!C27")</f>
        <v>Admin!C27</v>
      </c>
      <c r="AC141" s="336">
        <f t="shared" si="154"/>
        <v>-2</v>
      </c>
      <c r="AD141" s="333" t="str">
        <f t="shared" si="152"/>
        <v>S139</v>
      </c>
      <c r="AE141" s="333" t="str">
        <f t="shared" si="153"/>
        <v>AA$138:AA$145</v>
      </c>
    </row>
    <row r="142" spans="1:31" s="330" customFormat="1" hidden="1" x14ac:dyDescent="0.2">
      <c r="A142" s="324"/>
      <c r="B142" s="134">
        <v>5</v>
      </c>
      <c r="C142" s="67" t="str">
        <f t="shared" ca="1" si="141"/>
        <v/>
      </c>
      <c r="D142" s="67" t="str">
        <f t="shared" si="142"/>
        <v/>
      </c>
      <c r="E142" s="36"/>
      <c r="F142" s="334" t="s">
        <v>98</v>
      </c>
      <c r="G142" s="335"/>
      <c r="H142" s="335"/>
      <c r="I142" s="59" t="str">
        <f t="shared" si="143"/>
        <v/>
      </c>
      <c r="J142" s="59" t="str">
        <f t="shared" si="143"/>
        <v/>
      </c>
      <c r="K142" s="59" t="str">
        <f t="shared" si="143"/>
        <v/>
      </c>
      <c r="L142" s="59" t="str">
        <f t="shared" si="143"/>
        <v/>
      </c>
      <c r="M142" s="59" t="str">
        <f t="shared" si="143"/>
        <v/>
      </c>
      <c r="N142" s="59" t="str">
        <f t="shared" si="143"/>
        <v/>
      </c>
      <c r="O142" s="59" t="str">
        <f t="shared" si="143"/>
        <v/>
      </c>
      <c r="P142" s="59" t="str">
        <f t="shared" si="143"/>
        <v/>
      </c>
      <c r="Q142" s="333"/>
      <c r="R142" s="333"/>
      <c r="S142" s="134"/>
      <c r="T142" s="134" t="str">
        <f t="shared" ca="1" si="144"/>
        <v>Error</v>
      </c>
      <c r="U142" s="134">
        <f t="shared" ca="1" si="145"/>
        <v>3</v>
      </c>
      <c r="V142" s="332" t="e">
        <f t="shared" ca="1" si="146"/>
        <v>#N/A</v>
      </c>
      <c r="W142" s="134" t="e">
        <f t="shared" si="147"/>
        <v>#N/A</v>
      </c>
      <c r="X142" s="134">
        <f t="shared" ca="1" si="148"/>
        <v>8</v>
      </c>
      <c r="Y142" s="35" t="e">
        <f t="shared" si="149"/>
        <v>#N/A</v>
      </c>
      <c r="Z142" s="330" t="str">
        <f t="shared" si="150"/>
        <v/>
      </c>
      <c r="AA142" s="330" t="e">
        <f t="shared" si="151"/>
        <v>#N/A</v>
      </c>
      <c r="AB142" s="330" t="str">
        <f>IF(S140="A","Admin!B28","Admin!C28")</f>
        <v>Admin!C28</v>
      </c>
      <c r="AC142" s="336">
        <f t="shared" si="154"/>
        <v>-3</v>
      </c>
      <c r="AD142" s="333" t="str">
        <f t="shared" si="152"/>
        <v>S139</v>
      </c>
      <c r="AE142" s="333" t="str">
        <f t="shared" si="153"/>
        <v>AA$138:AA$145</v>
      </c>
    </row>
    <row r="143" spans="1:31" s="330" customFormat="1" hidden="1" x14ac:dyDescent="0.2">
      <c r="A143" s="324"/>
      <c r="B143" s="134">
        <v>6</v>
      </c>
      <c r="C143" s="67" t="str">
        <f t="shared" ca="1" si="141"/>
        <v/>
      </c>
      <c r="D143" s="67" t="str">
        <f t="shared" si="142"/>
        <v/>
      </c>
      <c r="E143" s="36"/>
      <c r="F143" s="334" t="s">
        <v>98</v>
      </c>
      <c r="G143" s="335"/>
      <c r="H143" s="335"/>
      <c r="I143" s="59" t="str">
        <f t="shared" si="143"/>
        <v/>
      </c>
      <c r="J143" s="59" t="str">
        <f t="shared" si="143"/>
        <v/>
      </c>
      <c r="K143" s="59" t="str">
        <f t="shared" si="143"/>
        <v/>
      </c>
      <c r="L143" s="59" t="str">
        <f t="shared" si="143"/>
        <v/>
      </c>
      <c r="M143" s="59" t="str">
        <f t="shared" si="143"/>
        <v/>
      </c>
      <c r="N143" s="59" t="str">
        <f t="shared" si="143"/>
        <v/>
      </c>
      <c r="O143" s="59" t="str">
        <f t="shared" si="143"/>
        <v/>
      </c>
      <c r="P143" s="59" t="str">
        <f t="shared" si="143"/>
        <v/>
      </c>
      <c r="Q143" s="333"/>
      <c r="R143" s="333"/>
      <c r="S143" s="134"/>
      <c r="T143" s="134" t="str">
        <f t="shared" ca="1" si="144"/>
        <v>Error</v>
      </c>
      <c r="U143" s="134">
        <f t="shared" ca="1" si="145"/>
        <v>2</v>
      </c>
      <c r="V143" s="332" t="e">
        <f t="shared" ca="1" si="146"/>
        <v>#N/A</v>
      </c>
      <c r="W143" s="134" t="e">
        <f t="shared" si="147"/>
        <v>#N/A</v>
      </c>
      <c r="X143" s="134">
        <f t="shared" ca="1" si="148"/>
        <v>8</v>
      </c>
      <c r="Y143" s="35" t="e">
        <f t="shared" si="149"/>
        <v>#N/A</v>
      </c>
      <c r="Z143" s="330" t="str">
        <f t="shared" si="150"/>
        <v/>
      </c>
      <c r="AA143" s="330" t="e">
        <f t="shared" si="151"/>
        <v>#N/A</v>
      </c>
      <c r="AB143" s="330" t="str">
        <f>IF(S140="A","Admin!B29","Admin!C29")</f>
        <v>Admin!C29</v>
      </c>
      <c r="AC143" s="336">
        <f t="shared" si="154"/>
        <v>-4</v>
      </c>
      <c r="AD143" s="333" t="str">
        <f t="shared" si="152"/>
        <v>S139</v>
      </c>
      <c r="AE143" s="333" t="str">
        <f t="shared" si="153"/>
        <v>AA$138:AA$145</v>
      </c>
    </row>
    <row r="144" spans="1:31" s="330" customFormat="1" hidden="1" x14ac:dyDescent="0.2">
      <c r="A144" s="324"/>
      <c r="B144" s="134">
        <v>7</v>
      </c>
      <c r="C144" s="67" t="str">
        <f t="shared" ca="1" si="141"/>
        <v/>
      </c>
      <c r="D144" s="67" t="str">
        <f t="shared" si="142"/>
        <v/>
      </c>
      <c r="E144" s="36"/>
      <c r="F144" s="334" t="s">
        <v>98</v>
      </c>
      <c r="G144" s="335"/>
      <c r="H144" s="335"/>
      <c r="I144" s="59" t="str">
        <f t="shared" si="143"/>
        <v/>
      </c>
      <c r="J144" s="59" t="str">
        <f t="shared" si="143"/>
        <v/>
      </c>
      <c r="K144" s="59" t="str">
        <f t="shared" si="143"/>
        <v/>
      </c>
      <c r="L144" s="59" t="str">
        <f t="shared" si="143"/>
        <v/>
      </c>
      <c r="M144" s="59" t="str">
        <f t="shared" si="143"/>
        <v/>
      </c>
      <c r="N144" s="59" t="str">
        <f t="shared" si="143"/>
        <v/>
      </c>
      <c r="O144" s="59" t="str">
        <f t="shared" si="143"/>
        <v/>
      </c>
      <c r="P144" s="59" t="str">
        <f t="shared" si="143"/>
        <v/>
      </c>
      <c r="Q144" s="333"/>
      <c r="R144" s="333"/>
      <c r="S144" s="134"/>
      <c r="T144" s="134" t="str">
        <f t="shared" ca="1" si="144"/>
        <v>Error</v>
      </c>
      <c r="U144" s="134">
        <f t="shared" ca="1" si="145"/>
        <v>1</v>
      </c>
      <c r="V144" s="332" t="e">
        <f t="shared" ca="1" si="146"/>
        <v>#N/A</v>
      </c>
      <c r="W144" s="134" t="e">
        <f t="shared" si="147"/>
        <v>#N/A</v>
      </c>
      <c r="X144" s="134">
        <f t="shared" ca="1" si="148"/>
        <v>8</v>
      </c>
      <c r="Y144" s="35" t="e">
        <f t="shared" si="149"/>
        <v>#N/A</v>
      </c>
      <c r="Z144" s="330" t="str">
        <f t="shared" si="150"/>
        <v/>
      </c>
      <c r="AA144" s="330" t="e">
        <f t="shared" si="151"/>
        <v>#N/A</v>
      </c>
      <c r="AB144" s="330" t="str">
        <f>IF(S140="A","Admin!B30","Admin!C30")</f>
        <v>Admin!C30</v>
      </c>
      <c r="AC144" s="336">
        <f t="shared" si="154"/>
        <v>-5</v>
      </c>
      <c r="AD144" s="333" t="str">
        <f t="shared" si="152"/>
        <v>S139</v>
      </c>
      <c r="AE144" s="333" t="str">
        <f t="shared" si="153"/>
        <v>AA$138:AA$145</v>
      </c>
    </row>
    <row r="145" spans="1:31" s="330" customFormat="1" hidden="1" x14ac:dyDescent="0.2">
      <c r="A145" s="324"/>
      <c r="B145" s="134">
        <v>8</v>
      </c>
      <c r="C145" s="67" t="str">
        <f t="shared" ca="1" si="141"/>
        <v/>
      </c>
      <c r="D145" s="67" t="str">
        <f t="shared" si="142"/>
        <v/>
      </c>
      <c r="E145" s="36"/>
      <c r="F145" s="334" t="s">
        <v>98</v>
      </c>
      <c r="G145" s="335"/>
      <c r="H145" s="335"/>
      <c r="I145" s="59" t="str">
        <f t="shared" si="143"/>
        <v/>
      </c>
      <c r="J145" s="59" t="str">
        <f t="shared" si="143"/>
        <v/>
      </c>
      <c r="K145" s="59" t="str">
        <f t="shared" si="143"/>
        <v/>
      </c>
      <c r="L145" s="59" t="str">
        <f t="shared" si="143"/>
        <v/>
      </c>
      <c r="M145" s="59" t="str">
        <f t="shared" si="143"/>
        <v/>
      </c>
      <c r="N145" s="59" t="str">
        <f t="shared" si="143"/>
        <v/>
      </c>
      <c r="O145" s="59" t="str">
        <f t="shared" si="143"/>
        <v/>
      </c>
      <c r="P145" s="59" t="str">
        <f t="shared" si="143"/>
        <v/>
      </c>
      <c r="Q145" s="333"/>
      <c r="R145" s="333"/>
      <c r="S145" s="134"/>
      <c r="T145" s="134" t="str">
        <f t="shared" ca="1" si="144"/>
        <v>Error</v>
      </c>
      <c r="U145" s="134">
        <f t="shared" ca="1" si="145"/>
        <v>0</v>
      </c>
      <c r="V145" s="332" t="e">
        <f t="shared" ca="1" si="146"/>
        <v>#N/A</v>
      </c>
      <c r="W145" s="134" t="e">
        <f t="shared" si="147"/>
        <v>#N/A</v>
      </c>
      <c r="X145" s="134">
        <f t="shared" ca="1" si="148"/>
        <v>8</v>
      </c>
      <c r="Y145" s="35" t="e">
        <f t="shared" si="149"/>
        <v>#N/A</v>
      </c>
      <c r="Z145" s="330" t="str">
        <f t="shared" si="150"/>
        <v/>
      </c>
      <c r="AA145" s="330" t="e">
        <f t="shared" si="151"/>
        <v>#N/A</v>
      </c>
      <c r="AB145" s="330" t="str">
        <f>IF(S140="A","Admin!B31","Admin!C31")</f>
        <v>Admin!C31</v>
      </c>
      <c r="AC145" s="336">
        <f t="shared" si="154"/>
        <v>-6</v>
      </c>
      <c r="AD145" s="333" t="str">
        <f t="shared" si="152"/>
        <v>S139</v>
      </c>
      <c r="AE145" s="333" t="str">
        <f t="shared" si="153"/>
        <v>AA$138:AA$145</v>
      </c>
    </row>
    <row r="146" spans="1:31" s="330" customFormat="1" hidden="1" x14ac:dyDescent="0.2">
      <c r="A146" s="324"/>
      <c r="B146" s="333"/>
      <c r="W146" s="333"/>
      <c r="X146" s="333"/>
      <c r="AD146" s="333"/>
    </row>
    <row r="147" spans="1:31" s="330" customFormat="1" hidden="1" x14ac:dyDescent="0.2">
      <c r="A147" s="324"/>
      <c r="B147" s="333"/>
      <c r="W147" s="333"/>
      <c r="X147" s="333"/>
      <c r="AD147" s="333"/>
    </row>
    <row r="148" spans="1:31" s="333" customFormat="1" hidden="1" x14ac:dyDescent="0.2">
      <c r="A148" s="206"/>
      <c r="B148" s="339" t="e">
        <f ca="1">S150 &amp; " " &amp; S152 &amp; " string  (" &amp; S$3 &amp;")"</f>
        <v>#N/A</v>
      </c>
      <c r="D148" s="340" t="s">
        <v>71</v>
      </c>
      <c r="E148" s="52"/>
      <c r="F148" s="341" t="s">
        <v>72</v>
      </c>
      <c r="H148" s="342"/>
      <c r="I148" s="341"/>
    </row>
    <row r="149" spans="1:31" s="330" customFormat="1" hidden="1" x14ac:dyDescent="0.2">
      <c r="A149" s="324"/>
      <c r="B149" s="325" t="s">
        <v>26</v>
      </c>
      <c r="C149" s="326" t="s">
        <v>23</v>
      </c>
      <c r="D149" s="326" t="s">
        <v>70</v>
      </c>
      <c r="E149" s="327" t="s">
        <v>24</v>
      </c>
      <c r="F149" s="328" t="s">
        <v>27</v>
      </c>
      <c r="G149" s="329"/>
      <c r="H149" s="329"/>
      <c r="I149" s="326" t="str">
        <f t="shared" ref="I149:P149" si="155">I$3</f>
        <v>Bromsgrove &amp; Redditch AC</v>
      </c>
      <c r="J149" s="326" t="str">
        <f t="shared" si="155"/>
        <v>Burton AC</v>
      </c>
      <c r="K149" s="326" t="str">
        <f t="shared" si="155"/>
        <v>Kidderminster &amp; Stourport AC</v>
      </c>
      <c r="L149" s="326" t="str">
        <f t="shared" si="155"/>
        <v>Newport Harriers</v>
      </c>
      <c r="M149" s="326" t="str">
        <f t="shared" si="155"/>
        <v>Royal Sutton Coldfield</v>
      </c>
      <c r="N149" s="326" t="str">
        <f t="shared" si="155"/>
        <v>Solihull &amp; Small Heath AC</v>
      </c>
      <c r="O149" s="326" t="str">
        <f t="shared" si="155"/>
        <v>Stratford on Avon AC</v>
      </c>
      <c r="P149" s="326" t="str">
        <f t="shared" si="155"/>
        <v>Team8</v>
      </c>
      <c r="S149" s="331">
        <v>42</v>
      </c>
      <c r="T149" s="332"/>
      <c r="U149" s="134" t="s">
        <v>81</v>
      </c>
      <c r="V149" s="332"/>
      <c r="W149" s="134"/>
      <c r="X149" s="134" t="s">
        <v>82</v>
      </c>
      <c r="Y149" s="332" t="s">
        <v>83</v>
      </c>
      <c r="Z149" s="330" t="s">
        <v>84</v>
      </c>
      <c r="AD149" s="333"/>
    </row>
    <row r="150" spans="1:31" s="330" customFormat="1" hidden="1" x14ac:dyDescent="0.2">
      <c r="A150" s="324"/>
      <c r="B150" s="134">
        <v>1</v>
      </c>
      <c r="C150" s="67" t="str">
        <f t="shared" ref="C150:C157" ca="1" si="156">IF(ISNA(V150),"",V150)</f>
        <v/>
      </c>
      <c r="D150" s="67" t="str">
        <f t="shared" ref="D150:D157" si="157">IF(ISNA(Y150),"",Y150)</f>
        <v/>
      </c>
      <c r="E150" s="36"/>
      <c r="F150" s="334" t="s">
        <v>98</v>
      </c>
      <c r="G150" s="335"/>
      <c r="H150" s="335"/>
      <c r="I150" s="59" t="str">
        <f t="shared" ref="I150:P157" si="158">IF($Z150=I$3,$T150,"")</f>
        <v/>
      </c>
      <c r="J150" s="59" t="str">
        <f t="shared" si="158"/>
        <v/>
      </c>
      <c r="K150" s="59" t="str">
        <f t="shared" si="158"/>
        <v/>
      </c>
      <c r="L150" s="59" t="str">
        <f t="shared" si="158"/>
        <v/>
      </c>
      <c r="M150" s="59" t="str">
        <f t="shared" si="158"/>
        <v/>
      </c>
      <c r="N150" s="59" t="str">
        <f t="shared" si="158"/>
        <v/>
      </c>
      <c r="O150" s="59" t="str">
        <f t="shared" si="158"/>
        <v/>
      </c>
      <c r="P150" s="59" t="str">
        <f t="shared" si="158"/>
        <v/>
      </c>
      <c r="Q150" s="333"/>
      <c r="R150" s="333"/>
      <c r="S150" s="134" t="e">
        <f ca="1">VLOOKUP(S149,INDIRECT($S$5),2,FALSE)</f>
        <v>#N/A</v>
      </c>
      <c r="T150" s="134" t="str">
        <f t="shared" ref="T150:T157" ca="1" si="159">IF(X150&gt;1,"Error",U150)</f>
        <v>Error</v>
      </c>
      <c r="U150" s="134">
        <f t="shared" ref="U150:U157" ca="1" si="160">IF(AND(E150&lt;&gt;"",LEFT(F150,1)="d"),0,INDIRECT(AB150))</f>
        <v>10</v>
      </c>
      <c r="V150" s="332" t="e">
        <f t="shared" ref="V150:V157" ca="1" si="161">HLOOKUP(E150,INDIRECT($S$4),INDIRECT(AD150),FALSE)</f>
        <v>#N/A</v>
      </c>
      <c r="W150" s="134" t="e">
        <f t="shared" ref="W150:W157" si="162">CONCATENATE("=",AA150)</f>
        <v>#N/A</v>
      </c>
      <c r="X150" s="134">
        <f t="shared" ref="X150:X157" ca="1" si="163">COUNTIF(INDIRECT(AE150),W150)</f>
        <v>8</v>
      </c>
      <c r="Y150" s="35" t="e">
        <f t="shared" ref="Y150:Y157" si="164">VLOOKUP(E150,TeamID,2,FALSE)</f>
        <v>#N/A</v>
      </c>
      <c r="Z150" s="330" t="str">
        <f t="shared" ref="Z150:Z157" si="165">IF(ISNA(Y150),"",Y150)</f>
        <v/>
      </c>
      <c r="AA150" s="330" t="e">
        <f t="shared" ref="AA150:AA157" si="166">HLOOKUP(E150,$I$24:$X$25, 2, FALSE)</f>
        <v>#N/A</v>
      </c>
      <c r="AB150" s="330" t="str">
        <f>IF(S152="A","Admin!B24","Admin!C24")</f>
        <v>Admin!B24</v>
      </c>
      <c r="AC150" s="336">
        <v>1</v>
      </c>
      <c r="AD150" s="333" t="str">
        <f t="shared" ref="AD150:AD157" si="167">"S" &amp; ROW(AB150)+AC150</f>
        <v>S151</v>
      </c>
      <c r="AE150" s="333" t="str">
        <f t="shared" ref="AE150:AE157" si="168">"AA$"&amp;ROW(AD150)+AC150-1&amp;":AA$"&amp;ROW(AD150)+AC150+6</f>
        <v>AA$150:AA$157</v>
      </c>
    </row>
    <row r="151" spans="1:31" s="330" customFormat="1" hidden="1" x14ac:dyDescent="0.2">
      <c r="A151" s="324"/>
      <c r="B151" s="134">
        <v>2</v>
      </c>
      <c r="C151" s="67" t="str">
        <f t="shared" ca="1" si="156"/>
        <v/>
      </c>
      <c r="D151" s="67" t="str">
        <f t="shared" si="157"/>
        <v/>
      </c>
      <c r="E151" s="36"/>
      <c r="F151" s="334" t="s">
        <v>98</v>
      </c>
      <c r="G151" s="335"/>
      <c r="H151" s="335"/>
      <c r="I151" s="59" t="str">
        <f t="shared" si="158"/>
        <v/>
      </c>
      <c r="J151" s="59" t="str">
        <f t="shared" si="158"/>
        <v/>
      </c>
      <c r="K151" s="59" t="str">
        <f t="shared" si="158"/>
        <v/>
      </c>
      <c r="L151" s="59" t="str">
        <f t="shared" si="158"/>
        <v/>
      </c>
      <c r="M151" s="59" t="str">
        <f t="shared" si="158"/>
        <v/>
      </c>
      <c r="N151" s="59" t="str">
        <f t="shared" si="158"/>
        <v/>
      </c>
      <c r="O151" s="59" t="str">
        <f t="shared" si="158"/>
        <v/>
      </c>
      <c r="P151" s="59" t="str">
        <f t="shared" si="158"/>
        <v/>
      </c>
      <c r="Q151" s="333"/>
      <c r="R151" s="333"/>
      <c r="S151" s="134">
        <f>S149-$S$7</f>
        <v>41</v>
      </c>
      <c r="T151" s="134" t="str">
        <f t="shared" ca="1" si="159"/>
        <v>Error</v>
      </c>
      <c r="U151" s="134">
        <f t="shared" ca="1" si="160"/>
        <v>8</v>
      </c>
      <c r="V151" s="332" t="e">
        <f t="shared" ca="1" si="161"/>
        <v>#N/A</v>
      </c>
      <c r="W151" s="134" t="e">
        <f t="shared" si="162"/>
        <v>#N/A</v>
      </c>
      <c r="X151" s="134">
        <f t="shared" ca="1" si="163"/>
        <v>8</v>
      </c>
      <c r="Y151" s="35" t="e">
        <f t="shared" si="164"/>
        <v>#N/A</v>
      </c>
      <c r="Z151" s="330" t="str">
        <f t="shared" si="165"/>
        <v/>
      </c>
      <c r="AA151" s="330" t="e">
        <f t="shared" si="166"/>
        <v>#N/A</v>
      </c>
      <c r="AB151" s="330" t="str">
        <f>IF(S152="A","Admin!B25","Admin!C25")</f>
        <v>Admin!B25</v>
      </c>
      <c r="AC151" s="336">
        <f t="shared" ref="AC151:AC157" si="169">AC150-1</f>
        <v>0</v>
      </c>
      <c r="AD151" s="333" t="str">
        <f t="shared" si="167"/>
        <v>S151</v>
      </c>
      <c r="AE151" s="333" t="str">
        <f t="shared" si="168"/>
        <v>AA$150:AA$157</v>
      </c>
    </row>
    <row r="152" spans="1:31" s="330" customFormat="1" hidden="1" x14ac:dyDescent="0.2">
      <c r="A152" s="324"/>
      <c r="B152" s="134">
        <v>3</v>
      </c>
      <c r="C152" s="67" t="str">
        <f t="shared" ca="1" si="156"/>
        <v/>
      </c>
      <c r="D152" s="67" t="str">
        <f t="shared" si="157"/>
        <v/>
      </c>
      <c r="E152" s="36"/>
      <c r="F152" s="334" t="s">
        <v>98</v>
      </c>
      <c r="G152" s="335"/>
      <c r="H152" s="335"/>
      <c r="I152" s="59" t="str">
        <f t="shared" si="158"/>
        <v/>
      </c>
      <c r="J152" s="59" t="str">
        <f t="shared" si="158"/>
        <v/>
      </c>
      <c r="K152" s="59" t="str">
        <f t="shared" si="158"/>
        <v/>
      </c>
      <c r="L152" s="59" t="str">
        <f t="shared" si="158"/>
        <v/>
      </c>
      <c r="M152" s="59" t="str">
        <f t="shared" si="158"/>
        <v/>
      </c>
      <c r="N152" s="59" t="str">
        <f t="shared" si="158"/>
        <v/>
      </c>
      <c r="O152" s="59" t="str">
        <f t="shared" si="158"/>
        <v/>
      </c>
      <c r="P152" s="59" t="str">
        <f t="shared" si="158"/>
        <v/>
      </c>
      <c r="Q152" s="333"/>
      <c r="R152" s="333"/>
      <c r="S152" s="337" t="s">
        <v>44</v>
      </c>
      <c r="T152" s="134" t="str">
        <f t="shared" ca="1" si="159"/>
        <v>Error</v>
      </c>
      <c r="U152" s="134">
        <f t="shared" ca="1" si="160"/>
        <v>7</v>
      </c>
      <c r="V152" s="332" t="e">
        <f t="shared" ca="1" si="161"/>
        <v>#N/A</v>
      </c>
      <c r="W152" s="134" t="e">
        <f t="shared" si="162"/>
        <v>#N/A</v>
      </c>
      <c r="X152" s="134">
        <f t="shared" ca="1" si="163"/>
        <v>8</v>
      </c>
      <c r="Y152" s="35" t="e">
        <f t="shared" si="164"/>
        <v>#N/A</v>
      </c>
      <c r="Z152" s="330" t="str">
        <f t="shared" si="165"/>
        <v/>
      </c>
      <c r="AA152" s="330" t="e">
        <f t="shared" si="166"/>
        <v>#N/A</v>
      </c>
      <c r="AB152" s="330" t="str">
        <f>IF(S152="A","Admin!B26","Admin!C26")</f>
        <v>Admin!B26</v>
      </c>
      <c r="AC152" s="336">
        <f t="shared" si="169"/>
        <v>-1</v>
      </c>
      <c r="AD152" s="333" t="str">
        <f t="shared" si="167"/>
        <v>S151</v>
      </c>
      <c r="AE152" s="333" t="str">
        <f t="shared" si="168"/>
        <v>AA$150:AA$157</v>
      </c>
    </row>
    <row r="153" spans="1:31" s="330" customFormat="1" hidden="1" x14ac:dyDescent="0.2">
      <c r="A153" s="324"/>
      <c r="B153" s="134">
        <v>4</v>
      </c>
      <c r="C153" s="67" t="str">
        <f t="shared" ca="1" si="156"/>
        <v/>
      </c>
      <c r="D153" s="67" t="str">
        <f t="shared" si="157"/>
        <v/>
      </c>
      <c r="E153" s="36"/>
      <c r="F153" s="334" t="s">
        <v>98</v>
      </c>
      <c r="G153" s="335"/>
      <c r="H153" s="335"/>
      <c r="I153" s="59" t="str">
        <f t="shared" si="158"/>
        <v/>
      </c>
      <c r="J153" s="59" t="str">
        <f t="shared" si="158"/>
        <v/>
      </c>
      <c r="K153" s="59" t="str">
        <f t="shared" si="158"/>
        <v/>
      </c>
      <c r="L153" s="59" t="str">
        <f t="shared" si="158"/>
        <v/>
      </c>
      <c r="M153" s="59" t="str">
        <f t="shared" si="158"/>
        <v/>
      </c>
      <c r="N153" s="59" t="str">
        <f t="shared" si="158"/>
        <v/>
      </c>
      <c r="O153" s="59" t="str">
        <f t="shared" si="158"/>
        <v/>
      </c>
      <c r="P153" s="59" t="str">
        <f t="shared" si="158"/>
        <v/>
      </c>
      <c r="Q153" s="333"/>
      <c r="R153" s="333"/>
      <c r="S153" s="338" t="s">
        <v>85</v>
      </c>
      <c r="T153" s="134" t="str">
        <f t="shared" ca="1" si="159"/>
        <v>Error</v>
      </c>
      <c r="U153" s="134">
        <f t="shared" ca="1" si="160"/>
        <v>6</v>
      </c>
      <c r="V153" s="332" t="e">
        <f t="shared" ca="1" si="161"/>
        <v>#N/A</v>
      </c>
      <c r="W153" s="134" t="e">
        <f t="shared" si="162"/>
        <v>#N/A</v>
      </c>
      <c r="X153" s="134">
        <f t="shared" ca="1" si="163"/>
        <v>8</v>
      </c>
      <c r="Y153" s="35" t="e">
        <f t="shared" si="164"/>
        <v>#N/A</v>
      </c>
      <c r="Z153" s="330" t="str">
        <f t="shared" si="165"/>
        <v/>
      </c>
      <c r="AA153" s="330" t="e">
        <f t="shared" si="166"/>
        <v>#N/A</v>
      </c>
      <c r="AB153" s="330" t="str">
        <f>IF(S152="A","Admin!B27","Admin!C27")</f>
        <v>Admin!B27</v>
      </c>
      <c r="AC153" s="336">
        <f t="shared" si="169"/>
        <v>-2</v>
      </c>
      <c r="AD153" s="333" t="str">
        <f t="shared" si="167"/>
        <v>S151</v>
      </c>
      <c r="AE153" s="333" t="str">
        <f t="shared" si="168"/>
        <v>AA$150:AA$157</v>
      </c>
    </row>
    <row r="154" spans="1:31" s="330" customFormat="1" hidden="1" x14ac:dyDescent="0.2">
      <c r="A154" s="324"/>
      <c r="B154" s="134">
        <v>5</v>
      </c>
      <c r="C154" s="67" t="str">
        <f t="shared" ca="1" si="156"/>
        <v/>
      </c>
      <c r="D154" s="67" t="str">
        <f t="shared" si="157"/>
        <v/>
      </c>
      <c r="E154" s="36"/>
      <c r="F154" s="334" t="s">
        <v>98</v>
      </c>
      <c r="G154" s="335"/>
      <c r="H154" s="335"/>
      <c r="I154" s="59" t="str">
        <f t="shared" si="158"/>
        <v/>
      </c>
      <c r="J154" s="59" t="str">
        <f t="shared" si="158"/>
        <v/>
      </c>
      <c r="K154" s="59" t="str">
        <f t="shared" si="158"/>
        <v/>
      </c>
      <c r="L154" s="59" t="str">
        <f t="shared" si="158"/>
        <v/>
      </c>
      <c r="M154" s="59" t="str">
        <f t="shared" si="158"/>
        <v/>
      </c>
      <c r="N154" s="59" t="str">
        <f t="shared" si="158"/>
        <v/>
      </c>
      <c r="O154" s="59" t="str">
        <f t="shared" si="158"/>
        <v/>
      </c>
      <c r="P154" s="59" t="str">
        <f t="shared" si="158"/>
        <v/>
      </c>
      <c r="Q154" s="333"/>
      <c r="R154" s="333"/>
      <c r="S154" s="134"/>
      <c r="T154" s="134" t="str">
        <f t="shared" ca="1" si="159"/>
        <v>Error</v>
      </c>
      <c r="U154" s="134">
        <f t="shared" ca="1" si="160"/>
        <v>5</v>
      </c>
      <c r="V154" s="332" t="e">
        <f t="shared" ca="1" si="161"/>
        <v>#N/A</v>
      </c>
      <c r="W154" s="134" t="e">
        <f t="shared" si="162"/>
        <v>#N/A</v>
      </c>
      <c r="X154" s="134">
        <f t="shared" ca="1" si="163"/>
        <v>8</v>
      </c>
      <c r="Y154" s="35" t="e">
        <f t="shared" si="164"/>
        <v>#N/A</v>
      </c>
      <c r="Z154" s="330" t="str">
        <f t="shared" si="165"/>
        <v/>
      </c>
      <c r="AA154" s="330" t="e">
        <f t="shared" si="166"/>
        <v>#N/A</v>
      </c>
      <c r="AB154" s="330" t="str">
        <f>IF(S152="A","Admin!B28","Admin!C28")</f>
        <v>Admin!B28</v>
      </c>
      <c r="AC154" s="336">
        <f t="shared" si="169"/>
        <v>-3</v>
      </c>
      <c r="AD154" s="333" t="str">
        <f t="shared" si="167"/>
        <v>S151</v>
      </c>
      <c r="AE154" s="333" t="str">
        <f t="shared" si="168"/>
        <v>AA$150:AA$157</v>
      </c>
    </row>
    <row r="155" spans="1:31" s="330" customFormat="1" hidden="1" x14ac:dyDescent="0.2">
      <c r="A155" s="324"/>
      <c r="B155" s="134">
        <v>6</v>
      </c>
      <c r="C155" s="67" t="str">
        <f t="shared" ca="1" si="156"/>
        <v/>
      </c>
      <c r="D155" s="67" t="str">
        <f t="shared" si="157"/>
        <v/>
      </c>
      <c r="E155" s="36"/>
      <c r="F155" s="334" t="s">
        <v>98</v>
      </c>
      <c r="G155" s="335"/>
      <c r="H155" s="335"/>
      <c r="I155" s="59" t="str">
        <f t="shared" si="158"/>
        <v/>
      </c>
      <c r="J155" s="59" t="str">
        <f t="shared" si="158"/>
        <v/>
      </c>
      <c r="K155" s="59" t="str">
        <f t="shared" si="158"/>
        <v/>
      </c>
      <c r="L155" s="59" t="str">
        <f t="shared" si="158"/>
        <v/>
      </c>
      <c r="M155" s="59" t="str">
        <f t="shared" si="158"/>
        <v/>
      </c>
      <c r="N155" s="59" t="str">
        <f t="shared" si="158"/>
        <v/>
      </c>
      <c r="O155" s="59" t="str">
        <f t="shared" si="158"/>
        <v/>
      </c>
      <c r="P155" s="59" t="str">
        <f t="shared" si="158"/>
        <v/>
      </c>
      <c r="Q155" s="333"/>
      <c r="R155" s="333"/>
      <c r="S155" s="134"/>
      <c r="T155" s="134" t="str">
        <f t="shared" ca="1" si="159"/>
        <v>Error</v>
      </c>
      <c r="U155" s="134">
        <f t="shared" ca="1" si="160"/>
        <v>4</v>
      </c>
      <c r="V155" s="332" t="e">
        <f t="shared" ca="1" si="161"/>
        <v>#N/A</v>
      </c>
      <c r="W155" s="134" t="e">
        <f t="shared" si="162"/>
        <v>#N/A</v>
      </c>
      <c r="X155" s="134">
        <f t="shared" ca="1" si="163"/>
        <v>8</v>
      </c>
      <c r="Y155" s="35" t="e">
        <f t="shared" si="164"/>
        <v>#N/A</v>
      </c>
      <c r="Z155" s="330" t="str">
        <f t="shared" si="165"/>
        <v/>
      </c>
      <c r="AA155" s="330" t="e">
        <f t="shared" si="166"/>
        <v>#N/A</v>
      </c>
      <c r="AB155" s="330" t="str">
        <f>IF(S152="A","Admin!B29","Admin!C29")</f>
        <v>Admin!B29</v>
      </c>
      <c r="AC155" s="336">
        <f t="shared" si="169"/>
        <v>-4</v>
      </c>
      <c r="AD155" s="333" t="str">
        <f t="shared" si="167"/>
        <v>S151</v>
      </c>
      <c r="AE155" s="333" t="str">
        <f t="shared" si="168"/>
        <v>AA$150:AA$157</v>
      </c>
    </row>
    <row r="156" spans="1:31" s="330" customFormat="1" hidden="1" x14ac:dyDescent="0.2">
      <c r="A156" s="324"/>
      <c r="B156" s="134">
        <v>7</v>
      </c>
      <c r="C156" s="67" t="str">
        <f t="shared" ca="1" si="156"/>
        <v/>
      </c>
      <c r="D156" s="67" t="str">
        <f t="shared" si="157"/>
        <v/>
      </c>
      <c r="E156" s="36"/>
      <c r="F156" s="334" t="s">
        <v>98</v>
      </c>
      <c r="G156" s="335"/>
      <c r="H156" s="335"/>
      <c r="I156" s="59" t="str">
        <f t="shared" si="158"/>
        <v/>
      </c>
      <c r="J156" s="59" t="str">
        <f t="shared" si="158"/>
        <v/>
      </c>
      <c r="K156" s="59" t="str">
        <f t="shared" si="158"/>
        <v/>
      </c>
      <c r="L156" s="59" t="str">
        <f t="shared" si="158"/>
        <v/>
      </c>
      <c r="M156" s="59" t="str">
        <f t="shared" si="158"/>
        <v/>
      </c>
      <c r="N156" s="59" t="str">
        <f t="shared" si="158"/>
        <v/>
      </c>
      <c r="O156" s="59" t="str">
        <f t="shared" si="158"/>
        <v/>
      </c>
      <c r="P156" s="59" t="str">
        <f t="shared" si="158"/>
        <v/>
      </c>
      <c r="Q156" s="333"/>
      <c r="R156" s="333"/>
      <c r="S156" s="134"/>
      <c r="T156" s="134" t="str">
        <f t="shared" ca="1" si="159"/>
        <v>Error</v>
      </c>
      <c r="U156" s="134">
        <f t="shared" ca="1" si="160"/>
        <v>3</v>
      </c>
      <c r="V156" s="332" t="e">
        <f t="shared" ca="1" si="161"/>
        <v>#N/A</v>
      </c>
      <c r="W156" s="134" t="e">
        <f t="shared" si="162"/>
        <v>#N/A</v>
      </c>
      <c r="X156" s="134">
        <f t="shared" ca="1" si="163"/>
        <v>8</v>
      </c>
      <c r="Y156" s="35" t="e">
        <f t="shared" si="164"/>
        <v>#N/A</v>
      </c>
      <c r="Z156" s="330" t="str">
        <f t="shared" si="165"/>
        <v/>
      </c>
      <c r="AA156" s="330" t="e">
        <f t="shared" si="166"/>
        <v>#N/A</v>
      </c>
      <c r="AB156" s="330" t="str">
        <f>IF(S152="A","Admin!B30","Admin!C30")</f>
        <v>Admin!B30</v>
      </c>
      <c r="AC156" s="336">
        <f t="shared" si="169"/>
        <v>-5</v>
      </c>
      <c r="AD156" s="333" t="str">
        <f t="shared" si="167"/>
        <v>S151</v>
      </c>
      <c r="AE156" s="333" t="str">
        <f t="shared" si="168"/>
        <v>AA$150:AA$157</v>
      </c>
    </row>
    <row r="157" spans="1:31" s="330" customFormat="1" hidden="1" x14ac:dyDescent="0.2">
      <c r="A157" s="324"/>
      <c r="B157" s="134">
        <v>8</v>
      </c>
      <c r="C157" s="67" t="str">
        <f t="shared" ca="1" si="156"/>
        <v/>
      </c>
      <c r="D157" s="67" t="str">
        <f t="shared" si="157"/>
        <v/>
      </c>
      <c r="E157" s="36"/>
      <c r="F157" s="334" t="s">
        <v>98</v>
      </c>
      <c r="G157" s="335"/>
      <c r="H157" s="335"/>
      <c r="I157" s="59" t="str">
        <f t="shared" si="158"/>
        <v/>
      </c>
      <c r="J157" s="59" t="str">
        <f t="shared" si="158"/>
        <v/>
      </c>
      <c r="K157" s="59" t="str">
        <f t="shared" si="158"/>
        <v/>
      </c>
      <c r="L157" s="59" t="str">
        <f t="shared" si="158"/>
        <v/>
      </c>
      <c r="M157" s="59" t="str">
        <f t="shared" si="158"/>
        <v/>
      </c>
      <c r="N157" s="59" t="str">
        <f t="shared" si="158"/>
        <v/>
      </c>
      <c r="O157" s="59" t="str">
        <f t="shared" si="158"/>
        <v/>
      </c>
      <c r="P157" s="59" t="str">
        <f t="shared" si="158"/>
        <v/>
      </c>
      <c r="Q157" s="333"/>
      <c r="R157" s="333"/>
      <c r="S157" s="134"/>
      <c r="T157" s="134" t="str">
        <f t="shared" ca="1" si="159"/>
        <v>Error</v>
      </c>
      <c r="U157" s="134">
        <f t="shared" ca="1" si="160"/>
        <v>0</v>
      </c>
      <c r="V157" s="332" t="e">
        <f t="shared" ca="1" si="161"/>
        <v>#N/A</v>
      </c>
      <c r="W157" s="134" t="e">
        <f t="shared" si="162"/>
        <v>#N/A</v>
      </c>
      <c r="X157" s="134">
        <f t="shared" ca="1" si="163"/>
        <v>8</v>
      </c>
      <c r="Y157" s="35" t="e">
        <f t="shared" si="164"/>
        <v>#N/A</v>
      </c>
      <c r="Z157" s="330" t="str">
        <f t="shared" si="165"/>
        <v/>
      </c>
      <c r="AA157" s="330" t="e">
        <f t="shared" si="166"/>
        <v>#N/A</v>
      </c>
      <c r="AB157" s="330" t="str">
        <f>IF(S152="A","Admin!B31","Admin!C31")</f>
        <v>Admin!B31</v>
      </c>
      <c r="AC157" s="336">
        <f t="shared" si="169"/>
        <v>-6</v>
      </c>
      <c r="AD157" s="333" t="str">
        <f t="shared" si="167"/>
        <v>S151</v>
      </c>
      <c r="AE157" s="333" t="str">
        <f t="shared" si="168"/>
        <v>AA$150:AA$157</v>
      </c>
    </row>
    <row r="158" spans="1:31" s="330" customFormat="1" ht="12" hidden="1" customHeight="1" x14ac:dyDescent="0.2">
      <c r="A158" s="324"/>
      <c r="B158" s="343"/>
      <c r="C158" s="329"/>
      <c r="D158" s="329"/>
      <c r="E158" s="343"/>
      <c r="F158" s="335" t="s">
        <v>98</v>
      </c>
      <c r="G158" s="335"/>
      <c r="H158" s="335"/>
      <c r="I158" s="344"/>
      <c r="J158" s="344"/>
      <c r="K158" s="344"/>
      <c r="L158" s="344"/>
      <c r="M158" s="344"/>
      <c r="N158" s="344"/>
      <c r="O158" s="344"/>
      <c r="P158" s="344"/>
      <c r="Q158" s="333"/>
      <c r="R158" s="333"/>
      <c r="S158" s="134"/>
      <c r="T158" s="134"/>
      <c r="U158" s="332"/>
      <c r="V158" s="332"/>
      <c r="W158" s="134"/>
      <c r="X158" s="134"/>
      <c r="Y158" s="332"/>
      <c r="AD158" s="333"/>
    </row>
    <row r="159" spans="1:31" s="330" customFormat="1" ht="12" hidden="1" customHeight="1" x14ac:dyDescent="0.2">
      <c r="A159" s="324"/>
      <c r="B159" s="343"/>
      <c r="C159" s="329"/>
      <c r="D159" s="329"/>
      <c r="E159" s="343"/>
      <c r="F159" s="335"/>
      <c r="G159" s="335"/>
      <c r="H159" s="335"/>
      <c r="I159" s="344"/>
      <c r="J159" s="344"/>
      <c r="K159" s="344"/>
      <c r="L159" s="344"/>
      <c r="M159" s="344"/>
      <c r="N159" s="344"/>
      <c r="O159" s="344"/>
      <c r="P159" s="344"/>
      <c r="Q159" s="333"/>
      <c r="R159" s="333"/>
      <c r="S159" s="134"/>
      <c r="T159" s="134"/>
      <c r="U159" s="332"/>
      <c r="V159" s="332"/>
      <c r="W159" s="134"/>
      <c r="X159" s="134"/>
      <c r="Y159" s="332"/>
      <c r="AD159" s="333"/>
    </row>
    <row r="160" spans="1:31" s="333" customFormat="1" hidden="1" x14ac:dyDescent="0.2">
      <c r="A160" s="206"/>
      <c r="B160" s="339" t="e">
        <f ca="1">S162 &amp; " " &amp; S164 &amp; " string  (" &amp; S$3 &amp;")"</f>
        <v>#N/A</v>
      </c>
      <c r="D160" s="340" t="s">
        <v>71</v>
      </c>
      <c r="E160" s="52"/>
      <c r="F160" s="341" t="s">
        <v>72</v>
      </c>
      <c r="H160" s="342"/>
      <c r="I160" s="341"/>
    </row>
    <row r="161" spans="1:31" s="330" customFormat="1" hidden="1" x14ac:dyDescent="0.2">
      <c r="A161" s="324"/>
      <c r="B161" s="325" t="s">
        <v>26</v>
      </c>
      <c r="C161" s="326" t="s">
        <v>23</v>
      </c>
      <c r="D161" s="326" t="s">
        <v>70</v>
      </c>
      <c r="E161" s="327" t="s">
        <v>24</v>
      </c>
      <c r="F161" s="328" t="s">
        <v>27</v>
      </c>
      <c r="G161" s="329"/>
      <c r="H161" s="329"/>
      <c r="I161" s="326" t="str">
        <f t="shared" ref="I161:P161" si="170">I$3</f>
        <v>Bromsgrove &amp; Redditch AC</v>
      </c>
      <c r="J161" s="326" t="str">
        <f t="shared" si="170"/>
        <v>Burton AC</v>
      </c>
      <c r="K161" s="326" t="str">
        <f t="shared" si="170"/>
        <v>Kidderminster &amp; Stourport AC</v>
      </c>
      <c r="L161" s="326" t="str">
        <f t="shared" si="170"/>
        <v>Newport Harriers</v>
      </c>
      <c r="M161" s="326" t="str">
        <f t="shared" si="170"/>
        <v>Royal Sutton Coldfield</v>
      </c>
      <c r="N161" s="326" t="str">
        <f t="shared" si="170"/>
        <v>Solihull &amp; Small Heath AC</v>
      </c>
      <c r="O161" s="326" t="str">
        <f t="shared" si="170"/>
        <v>Stratford on Avon AC</v>
      </c>
      <c r="P161" s="326" t="str">
        <f t="shared" si="170"/>
        <v>Team8</v>
      </c>
      <c r="S161" s="331">
        <v>42</v>
      </c>
      <c r="T161" s="332"/>
      <c r="U161" s="134" t="s">
        <v>81</v>
      </c>
      <c r="V161" s="332"/>
      <c r="W161" s="134"/>
      <c r="X161" s="134" t="s">
        <v>82</v>
      </c>
      <c r="Y161" s="332" t="s">
        <v>83</v>
      </c>
      <c r="Z161" s="330" t="s">
        <v>84</v>
      </c>
      <c r="AD161" s="333"/>
    </row>
    <row r="162" spans="1:31" s="330" customFormat="1" hidden="1" x14ac:dyDescent="0.2">
      <c r="A162" s="324"/>
      <c r="B162" s="134">
        <v>1</v>
      </c>
      <c r="C162" s="67" t="str">
        <f t="shared" ref="C162:C169" ca="1" si="171">IF(ISNA(V162),"",V162)</f>
        <v/>
      </c>
      <c r="D162" s="67" t="str">
        <f t="shared" ref="D162:D169" si="172">IF(ISNA(Y162),"",Y162)</f>
        <v/>
      </c>
      <c r="E162" s="36"/>
      <c r="F162" s="334" t="s">
        <v>98</v>
      </c>
      <c r="G162" s="335"/>
      <c r="H162" s="335"/>
      <c r="I162" s="59" t="str">
        <f t="shared" ref="I162:P169" si="173">IF($Z162=I$3,$T162,"")</f>
        <v/>
      </c>
      <c r="J162" s="59" t="str">
        <f t="shared" si="173"/>
        <v/>
      </c>
      <c r="K162" s="59" t="str">
        <f t="shared" si="173"/>
        <v/>
      </c>
      <c r="L162" s="59" t="str">
        <f t="shared" si="173"/>
        <v/>
      </c>
      <c r="M162" s="59" t="str">
        <f t="shared" si="173"/>
        <v/>
      </c>
      <c r="N162" s="59" t="str">
        <f t="shared" si="173"/>
        <v/>
      </c>
      <c r="O162" s="59" t="str">
        <f t="shared" si="173"/>
        <v/>
      </c>
      <c r="P162" s="59" t="str">
        <f t="shared" si="173"/>
        <v/>
      </c>
      <c r="Q162" s="333"/>
      <c r="R162" s="333"/>
      <c r="S162" s="134" t="e">
        <f ca="1">VLOOKUP(S161,INDIRECT($S$5),2,FALSE)</f>
        <v>#N/A</v>
      </c>
      <c r="T162" s="134" t="str">
        <f t="shared" ref="T162:T169" ca="1" si="174">IF(X162&gt;1,"Error",U162)</f>
        <v>Error</v>
      </c>
      <c r="U162" s="134">
        <f t="shared" ref="U162:U169" ca="1" si="175">IF(AND(E162&lt;&gt;"",LEFT(F162,1)="d"),0,INDIRECT(AB162))</f>
        <v>8</v>
      </c>
      <c r="V162" s="332" t="e">
        <f t="shared" ref="V162:V169" ca="1" si="176">HLOOKUP(E162,INDIRECT($S$4),INDIRECT(AD162),FALSE)</f>
        <v>#N/A</v>
      </c>
      <c r="W162" s="134" t="e">
        <f t="shared" ref="W162:W169" si="177">CONCATENATE("=",AA162)</f>
        <v>#N/A</v>
      </c>
      <c r="X162" s="134">
        <f t="shared" ref="X162:X169" ca="1" si="178">COUNTIF(INDIRECT(AE162),W162)</f>
        <v>8</v>
      </c>
      <c r="Y162" s="35" t="e">
        <f t="shared" ref="Y162:Y169" si="179">VLOOKUP(E162,TeamID,2,FALSE)</f>
        <v>#N/A</v>
      </c>
      <c r="Z162" s="330" t="str">
        <f t="shared" ref="Z162:Z169" si="180">IF(ISNA(Y162),"",Y162)</f>
        <v/>
      </c>
      <c r="AA162" s="330" t="e">
        <f t="shared" ref="AA162:AA169" si="181">HLOOKUP(E162,$I$24:$X$25, 2, FALSE)</f>
        <v>#N/A</v>
      </c>
      <c r="AB162" s="330" t="str">
        <f>IF(S164="A","Admin!B24","Admin!C24")</f>
        <v>Admin!C24</v>
      </c>
      <c r="AC162" s="336">
        <v>1</v>
      </c>
      <c r="AD162" s="333" t="str">
        <f t="shared" ref="AD162:AD169" si="182">"S" &amp; ROW(AB162)+AC162</f>
        <v>S163</v>
      </c>
      <c r="AE162" s="333" t="str">
        <f t="shared" ref="AE162:AE169" si="183">"AA$"&amp;ROW(AD162)+AC162-1&amp;":AA$"&amp;ROW(AD162)+AC162+6</f>
        <v>AA$162:AA$169</v>
      </c>
    </row>
    <row r="163" spans="1:31" s="330" customFormat="1" hidden="1" x14ac:dyDescent="0.2">
      <c r="A163" s="324"/>
      <c r="B163" s="134">
        <v>2</v>
      </c>
      <c r="C163" s="67" t="str">
        <f t="shared" ca="1" si="171"/>
        <v/>
      </c>
      <c r="D163" s="67" t="str">
        <f t="shared" si="172"/>
        <v/>
      </c>
      <c r="E163" s="36"/>
      <c r="F163" s="334" t="s">
        <v>98</v>
      </c>
      <c r="G163" s="335"/>
      <c r="H163" s="335"/>
      <c r="I163" s="59" t="str">
        <f t="shared" si="173"/>
        <v/>
      </c>
      <c r="J163" s="59" t="str">
        <f t="shared" si="173"/>
        <v/>
      </c>
      <c r="K163" s="59" t="str">
        <f t="shared" si="173"/>
        <v/>
      </c>
      <c r="L163" s="59" t="str">
        <f t="shared" si="173"/>
        <v/>
      </c>
      <c r="M163" s="59" t="str">
        <f t="shared" si="173"/>
        <v/>
      </c>
      <c r="N163" s="59" t="str">
        <f t="shared" si="173"/>
        <v/>
      </c>
      <c r="O163" s="59" t="str">
        <f t="shared" si="173"/>
        <v/>
      </c>
      <c r="P163" s="59" t="str">
        <f t="shared" si="173"/>
        <v/>
      </c>
      <c r="Q163" s="333"/>
      <c r="R163" s="333"/>
      <c r="S163" s="134">
        <f>S161-$S$7</f>
        <v>41</v>
      </c>
      <c r="T163" s="134" t="str">
        <f t="shared" ca="1" si="174"/>
        <v>Error</v>
      </c>
      <c r="U163" s="134">
        <f t="shared" ca="1" si="175"/>
        <v>6</v>
      </c>
      <c r="V163" s="332" t="e">
        <f t="shared" ca="1" si="176"/>
        <v>#N/A</v>
      </c>
      <c r="W163" s="134" t="e">
        <f t="shared" si="177"/>
        <v>#N/A</v>
      </c>
      <c r="X163" s="134">
        <f t="shared" ca="1" si="178"/>
        <v>8</v>
      </c>
      <c r="Y163" s="35" t="e">
        <f t="shared" si="179"/>
        <v>#N/A</v>
      </c>
      <c r="Z163" s="330" t="str">
        <f t="shared" si="180"/>
        <v/>
      </c>
      <c r="AA163" s="330" t="e">
        <f t="shared" si="181"/>
        <v>#N/A</v>
      </c>
      <c r="AB163" s="330" t="str">
        <f>IF(S164="A","Admin!B25","Admin!C25")</f>
        <v>Admin!C25</v>
      </c>
      <c r="AC163" s="336">
        <f t="shared" ref="AC163:AC169" si="184">AC162-1</f>
        <v>0</v>
      </c>
      <c r="AD163" s="333" t="str">
        <f t="shared" si="182"/>
        <v>S163</v>
      </c>
      <c r="AE163" s="333" t="str">
        <f t="shared" si="183"/>
        <v>AA$162:AA$169</v>
      </c>
    </row>
    <row r="164" spans="1:31" s="330" customFormat="1" hidden="1" x14ac:dyDescent="0.2">
      <c r="A164" s="324"/>
      <c r="B164" s="134">
        <v>3</v>
      </c>
      <c r="C164" s="67" t="str">
        <f t="shared" ca="1" si="171"/>
        <v/>
      </c>
      <c r="D164" s="67" t="str">
        <f t="shared" si="172"/>
        <v/>
      </c>
      <c r="E164" s="36"/>
      <c r="F164" s="334" t="s">
        <v>98</v>
      </c>
      <c r="G164" s="335"/>
      <c r="H164" s="335"/>
      <c r="I164" s="59" t="str">
        <f t="shared" si="173"/>
        <v/>
      </c>
      <c r="J164" s="59" t="str">
        <f t="shared" si="173"/>
        <v/>
      </c>
      <c r="K164" s="59" t="str">
        <f t="shared" si="173"/>
        <v/>
      </c>
      <c r="L164" s="59" t="str">
        <f t="shared" si="173"/>
        <v/>
      </c>
      <c r="M164" s="59" t="str">
        <f t="shared" si="173"/>
        <v/>
      </c>
      <c r="N164" s="59" t="str">
        <f t="shared" si="173"/>
        <v/>
      </c>
      <c r="O164" s="59" t="str">
        <f t="shared" si="173"/>
        <v/>
      </c>
      <c r="P164" s="59" t="str">
        <f t="shared" si="173"/>
        <v/>
      </c>
      <c r="Q164" s="333"/>
      <c r="R164" s="333"/>
      <c r="S164" s="337" t="s">
        <v>45</v>
      </c>
      <c r="T164" s="134" t="str">
        <f t="shared" ca="1" si="174"/>
        <v>Error</v>
      </c>
      <c r="U164" s="134">
        <f t="shared" ca="1" si="175"/>
        <v>5</v>
      </c>
      <c r="V164" s="332" t="e">
        <f t="shared" ca="1" si="176"/>
        <v>#N/A</v>
      </c>
      <c r="W164" s="134" t="e">
        <f t="shared" si="177"/>
        <v>#N/A</v>
      </c>
      <c r="X164" s="134">
        <f t="shared" ca="1" si="178"/>
        <v>8</v>
      </c>
      <c r="Y164" s="35" t="e">
        <f t="shared" si="179"/>
        <v>#N/A</v>
      </c>
      <c r="Z164" s="330" t="str">
        <f t="shared" si="180"/>
        <v/>
      </c>
      <c r="AA164" s="330" t="e">
        <f t="shared" si="181"/>
        <v>#N/A</v>
      </c>
      <c r="AB164" s="330" t="str">
        <f>IF(S164="A","Admin!B26","Admin!C26")</f>
        <v>Admin!C26</v>
      </c>
      <c r="AC164" s="336">
        <f t="shared" si="184"/>
        <v>-1</v>
      </c>
      <c r="AD164" s="333" t="str">
        <f t="shared" si="182"/>
        <v>S163</v>
      </c>
      <c r="AE164" s="333" t="str">
        <f t="shared" si="183"/>
        <v>AA$162:AA$169</v>
      </c>
    </row>
    <row r="165" spans="1:31" s="330" customFormat="1" hidden="1" x14ac:dyDescent="0.2">
      <c r="A165" s="324"/>
      <c r="B165" s="134">
        <v>4</v>
      </c>
      <c r="C165" s="67" t="str">
        <f t="shared" ca="1" si="171"/>
        <v/>
      </c>
      <c r="D165" s="67" t="str">
        <f t="shared" si="172"/>
        <v/>
      </c>
      <c r="E165" s="36"/>
      <c r="F165" s="334" t="s">
        <v>98</v>
      </c>
      <c r="G165" s="335"/>
      <c r="H165" s="335"/>
      <c r="I165" s="59" t="str">
        <f t="shared" si="173"/>
        <v/>
      </c>
      <c r="J165" s="59" t="str">
        <f t="shared" si="173"/>
        <v/>
      </c>
      <c r="K165" s="59" t="str">
        <f t="shared" si="173"/>
        <v/>
      </c>
      <c r="L165" s="59" t="str">
        <f t="shared" si="173"/>
        <v/>
      </c>
      <c r="M165" s="59" t="str">
        <f t="shared" si="173"/>
        <v/>
      </c>
      <c r="N165" s="59" t="str">
        <f t="shared" si="173"/>
        <v/>
      </c>
      <c r="O165" s="59" t="str">
        <f t="shared" si="173"/>
        <v/>
      </c>
      <c r="P165" s="59" t="str">
        <f t="shared" si="173"/>
        <v/>
      </c>
      <c r="Q165" s="333"/>
      <c r="R165" s="333"/>
      <c r="S165" s="338" t="s">
        <v>85</v>
      </c>
      <c r="T165" s="134" t="str">
        <f t="shared" ca="1" si="174"/>
        <v>Error</v>
      </c>
      <c r="U165" s="134">
        <f t="shared" ca="1" si="175"/>
        <v>4</v>
      </c>
      <c r="V165" s="332" t="e">
        <f t="shared" ca="1" si="176"/>
        <v>#N/A</v>
      </c>
      <c r="W165" s="134" t="e">
        <f t="shared" si="177"/>
        <v>#N/A</v>
      </c>
      <c r="X165" s="134">
        <f t="shared" ca="1" si="178"/>
        <v>8</v>
      </c>
      <c r="Y165" s="35" t="e">
        <f t="shared" si="179"/>
        <v>#N/A</v>
      </c>
      <c r="Z165" s="330" t="str">
        <f t="shared" si="180"/>
        <v/>
      </c>
      <c r="AA165" s="330" t="e">
        <f t="shared" si="181"/>
        <v>#N/A</v>
      </c>
      <c r="AB165" s="330" t="str">
        <f>IF(S164="A","Admin!B27","Admin!C27")</f>
        <v>Admin!C27</v>
      </c>
      <c r="AC165" s="336">
        <f t="shared" si="184"/>
        <v>-2</v>
      </c>
      <c r="AD165" s="333" t="str">
        <f t="shared" si="182"/>
        <v>S163</v>
      </c>
      <c r="AE165" s="333" t="str">
        <f t="shared" si="183"/>
        <v>AA$162:AA$169</v>
      </c>
    </row>
    <row r="166" spans="1:31" s="330" customFormat="1" hidden="1" x14ac:dyDescent="0.2">
      <c r="A166" s="324"/>
      <c r="B166" s="134">
        <v>5</v>
      </c>
      <c r="C166" s="67" t="str">
        <f t="shared" ca="1" si="171"/>
        <v/>
      </c>
      <c r="D166" s="67" t="str">
        <f t="shared" si="172"/>
        <v/>
      </c>
      <c r="E166" s="36"/>
      <c r="F166" s="334" t="s">
        <v>98</v>
      </c>
      <c r="G166" s="335"/>
      <c r="H166" s="335"/>
      <c r="I166" s="59" t="str">
        <f t="shared" si="173"/>
        <v/>
      </c>
      <c r="J166" s="59" t="str">
        <f t="shared" si="173"/>
        <v/>
      </c>
      <c r="K166" s="59" t="str">
        <f t="shared" si="173"/>
        <v/>
      </c>
      <c r="L166" s="59" t="str">
        <f t="shared" si="173"/>
        <v/>
      </c>
      <c r="M166" s="59" t="str">
        <f t="shared" si="173"/>
        <v/>
      </c>
      <c r="N166" s="59" t="str">
        <f t="shared" si="173"/>
        <v/>
      </c>
      <c r="O166" s="59" t="str">
        <f t="shared" si="173"/>
        <v/>
      </c>
      <c r="P166" s="59" t="str">
        <f t="shared" si="173"/>
        <v/>
      </c>
      <c r="Q166" s="333"/>
      <c r="R166" s="333"/>
      <c r="S166" s="134"/>
      <c r="T166" s="134" t="str">
        <f t="shared" ca="1" si="174"/>
        <v>Error</v>
      </c>
      <c r="U166" s="134">
        <f t="shared" ca="1" si="175"/>
        <v>3</v>
      </c>
      <c r="V166" s="332" t="e">
        <f t="shared" ca="1" si="176"/>
        <v>#N/A</v>
      </c>
      <c r="W166" s="134" t="e">
        <f t="shared" si="177"/>
        <v>#N/A</v>
      </c>
      <c r="X166" s="134">
        <f t="shared" ca="1" si="178"/>
        <v>8</v>
      </c>
      <c r="Y166" s="35" t="e">
        <f t="shared" si="179"/>
        <v>#N/A</v>
      </c>
      <c r="Z166" s="330" t="str">
        <f t="shared" si="180"/>
        <v/>
      </c>
      <c r="AA166" s="330" t="e">
        <f t="shared" si="181"/>
        <v>#N/A</v>
      </c>
      <c r="AB166" s="330" t="str">
        <f>IF(S164="A","Admin!B28","Admin!C28")</f>
        <v>Admin!C28</v>
      </c>
      <c r="AC166" s="336">
        <f t="shared" si="184"/>
        <v>-3</v>
      </c>
      <c r="AD166" s="333" t="str">
        <f t="shared" si="182"/>
        <v>S163</v>
      </c>
      <c r="AE166" s="333" t="str">
        <f t="shared" si="183"/>
        <v>AA$162:AA$169</v>
      </c>
    </row>
    <row r="167" spans="1:31" s="330" customFormat="1" hidden="1" x14ac:dyDescent="0.2">
      <c r="A167" s="324"/>
      <c r="B167" s="134">
        <v>6</v>
      </c>
      <c r="C167" s="67" t="str">
        <f t="shared" ca="1" si="171"/>
        <v/>
      </c>
      <c r="D167" s="67" t="str">
        <f t="shared" si="172"/>
        <v/>
      </c>
      <c r="E167" s="36"/>
      <c r="F167" s="334" t="s">
        <v>98</v>
      </c>
      <c r="G167" s="335"/>
      <c r="H167" s="335"/>
      <c r="I167" s="59" t="str">
        <f t="shared" si="173"/>
        <v/>
      </c>
      <c r="J167" s="59" t="str">
        <f t="shared" si="173"/>
        <v/>
      </c>
      <c r="K167" s="59" t="str">
        <f t="shared" si="173"/>
        <v/>
      </c>
      <c r="L167" s="59" t="str">
        <f t="shared" si="173"/>
        <v/>
      </c>
      <c r="M167" s="59" t="str">
        <f t="shared" si="173"/>
        <v/>
      </c>
      <c r="N167" s="59" t="str">
        <f t="shared" si="173"/>
        <v/>
      </c>
      <c r="O167" s="59" t="str">
        <f t="shared" si="173"/>
        <v/>
      </c>
      <c r="P167" s="59" t="str">
        <f t="shared" si="173"/>
        <v/>
      </c>
      <c r="Q167" s="333"/>
      <c r="R167" s="333"/>
      <c r="S167" s="134"/>
      <c r="T167" s="134" t="str">
        <f t="shared" ca="1" si="174"/>
        <v>Error</v>
      </c>
      <c r="U167" s="134">
        <f t="shared" ca="1" si="175"/>
        <v>2</v>
      </c>
      <c r="V167" s="332" t="e">
        <f t="shared" ca="1" si="176"/>
        <v>#N/A</v>
      </c>
      <c r="W167" s="134" t="e">
        <f t="shared" si="177"/>
        <v>#N/A</v>
      </c>
      <c r="X167" s="134">
        <f t="shared" ca="1" si="178"/>
        <v>8</v>
      </c>
      <c r="Y167" s="35" t="e">
        <f t="shared" si="179"/>
        <v>#N/A</v>
      </c>
      <c r="Z167" s="330" t="str">
        <f t="shared" si="180"/>
        <v/>
      </c>
      <c r="AA167" s="330" t="e">
        <f t="shared" si="181"/>
        <v>#N/A</v>
      </c>
      <c r="AB167" s="330" t="str">
        <f>IF(S164="A","Admin!B29","Admin!C29")</f>
        <v>Admin!C29</v>
      </c>
      <c r="AC167" s="336">
        <f t="shared" si="184"/>
        <v>-4</v>
      </c>
      <c r="AD167" s="333" t="str">
        <f t="shared" si="182"/>
        <v>S163</v>
      </c>
      <c r="AE167" s="333" t="str">
        <f t="shared" si="183"/>
        <v>AA$162:AA$169</v>
      </c>
    </row>
    <row r="168" spans="1:31" s="330" customFormat="1" hidden="1" x14ac:dyDescent="0.2">
      <c r="A168" s="324"/>
      <c r="B168" s="134">
        <v>7</v>
      </c>
      <c r="C168" s="67" t="str">
        <f t="shared" ca="1" si="171"/>
        <v/>
      </c>
      <c r="D168" s="67" t="str">
        <f t="shared" si="172"/>
        <v/>
      </c>
      <c r="E168" s="36"/>
      <c r="F168" s="334" t="s">
        <v>98</v>
      </c>
      <c r="G168" s="335"/>
      <c r="H168" s="335"/>
      <c r="I168" s="59" t="str">
        <f t="shared" si="173"/>
        <v/>
      </c>
      <c r="J168" s="59" t="str">
        <f t="shared" si="173"/>
        <v/>
      </c>
      <c r="K168" s="59" t="str">
        <f t="shared" si="173"/>
        <v/>
      </c>
      <c r="L168" s="59" t="str">
        <f t="shared" si="173"/>
        <v/>
      </c>
      <c r="M168" s="59" t="str">
        <f t="shared" si="173"/>
        <v/>
      </c>
      <c r="N168" s="59" t="str">
        <f t="shared" si="173"/>
        <v/>
      </c>
      <c r="O168" s="59" t="str">
        <f t="shared" si="173"/>
        <v/>
      </c>
      <c r="P168" s="59" t="str">
        <f t="shared" si="173"/>
        <v/>
      </c>
      <c r="Q168" s="333"/>
      <c r="R168" s="333"/>
      <c r="S168" s="134"/>
      <c r="T168" s="134" t="str">
        <f t="shared" ca="1" si="174"/>
        <v>Error</v>
      </c>
      <c r="U168" s="134">
        <f t="shared" ca="1" si="175"/>
        <v>1</v>
      </c>
      <c r="V168" s="332" t="e">
        <f t="shared" ca="1" si="176"/>
        <v>#N/A</v>
      </c>
      <c r="W168" s="134" t="e">
        <f t="shared" si="177"/>
        <v>#N/A</v>
      </c>
      <c r="X168" s="134">
        <f t="shared" ca="1" si="178"/>
        <v>8</v>
      </c>
      <c r="Y168" s="35" t="e">
        <f t="shared" si="179"/>
        <v>#N/A</v>
      </c>
      <c r="Z168" s="330" t="str">
        <f t="shared" si="180"/>
        <v/>
      </c>
      <c r="AA168" s="330" t="e">
        <f t="shared" si="181"/>
        <v>#N/A</v>
      </c>
      <c r="AB168" s="330" t="str">
        <f>IF(S164="A","Admin!B30","Admin!C30")</f>
        <v>Admin!C30</v>
      </c>
      <c r="AC168" s="336">
        <f t="shared" si="184"/>
        <v>-5</v>
      </c>
      <c r="AD168" s="333" t="str">
        <f t="shared" si="182"/>
        <v>S163</v>
      </c>
      <c r="AE168" s="333" t="str">
        <f t="shared" si="183"/>
        <v>AA$162:AA$169</v>
      </c>
    </row>
    <row r="169" spans="1:31" s="330" customFormat="1" hidden="1" x14ac:dyDescent="0.2">
      <c r="A169" s="324"/>
      <c r="B169" s="134">
        <v>8</v>
      </c>
      <c r="C169" s="67" t="str">
        <f t="shared" ca="1" si="171"/>
        <v/>
      </c>
      <c r="D169" s="67" t="str">
        <f t="shared" si="172"/>
        <v/>
      </c>
      <c r="E169" s="36"/>
      <c r="F169" s="334" t="s">
        <v>98</v>
      </c>
      <c r="G169" s="335"/>
      <c r="H169" s="335"/>
      <c r="I169" s="59" t="str">
        <f t="shared" si="173"/>
        <v/>
      </c>
      <c r="J169" s="59" t="str">
        <f t="shared" si="173"/>
        <v/>
      </c>
      <c r="K169" s="59" t="str">
        <f t="shared" si="173"/>
        <v/>
      </c>
      <c r="L169" s="59" t="str">
        <f t="shared" si="173"/>
        <v/>
      </c>
      <c r="M169" s="59" t="str">
        <f t="shared" si="173"/>
        <v/>
      </c>
      <c r="N169" s="59" t="str">
        <f t="shared" si="173"/>
        <v/>
      </c>
      <c r="O169" s="59" t="str">
        <f t="shared" si="173"/>
        <v/>
      </c>
      <c r="P169" s="59" t="str">
        <f t="shared" si="173"/>
        <v/>
      </c>
      <c r="Q169" s="333"/>
      <c r="R169" s="333"/>
      <c r="S169" s="134"/>
      <c r="T169" s="134" t="str">
        <f t="shared" ca="1" si="174"/>
        <v>Error</v>
      </c>
      <c r="U169" s="134">
        <f t="shared" ca="1" si="175"/>
        <v>0</v>
      </c>
      <c r="V169" s="332" t="e">
        <f t="shared" ca="1" si="176"/>
        <v>#N/A</v>
      </c>
      <c r="W169" s="134" t="e">
        <f t="shared" si="177"/>
        <v>#N/A</v>
      </c>
      <c r="X169" s="134">
        <f t="shared" ca="1" si="178"/>
        <v>8</v>
      </c>
      <c r="Y169" s="35" t="e">
        <f t="shared" si="179"/>
        <v>#N/A</v>
      </c>
      <c r="Z169" s="330" t="str">
        <f t="shared" si="180"/>
        <v/>
      </c>
      <c r="AA169" s="330" t="e">
        <f t="shared" si="181"/>
        <v>#N/A</v>
      </c>
      <c r="AB169" s="330" t="str">
        <f>IF(S164="A","Admin!B31","Admin!C31")</f>
        <v>Admin!C31</v>
      </c>
      <c r="AC169" s="336">
        <f t="shared" si="184"/>
        <v>-6</v>
      </c>
      <c r="AD169" s="333" t="str">
        <f t="shared" si="182"/>
        <v>S163</v>
      </c>
      <c r="AE169" s="333" t="str">
        <f t="shared" si="183"/>
        <v>AA$162:AA$169</v>
      </c>
    </row>
    <row r="170" spans="1:31" s="330" customFormat="1" hidden="1" x14ac:dyDescent="0.2">
      <c r="A170" s="324"/>
      <c r="B170" s="333"/>
      <c r="W170" s="333"/>
      <c r="X170" s="333"/>
      <c r="AD170" s="333"/>
    </row>
    <row r="171" spans="1:31" s="330" customFormat="1" hidden="1" x14ac:dyDescent="0.2">
      <c r="A171" s="324"/>
      <c r="B171" s="333"/>
      <c r="W171" s="333"/>
      <c r="X171" s="333"/>
      <c r="AD171" s="333"/>
    </row>
    <row r="172" spans="1:31" s="333" customFormat="1" hidden="1" x14ac:dyDescent="0.2">
      <c r="A172" s="206"/>
      <c r="B172" s="339" t="e">
        <f ca="1">S174 &amp; " " &amp; S176 &amp; " string  (" &amp; S$3 &amp;")"</f>
        <v>#N/A</v>
      </c>
      <c r="D172" s="340" t="s">
        <v>71</v>
      </c>
      <c r="E172" s="52"/>
      <c r="F172" s="341" t="s">
        <v>72</v>
      </c>
      <c r="H172" s="342"/>
      <c r="I172" s="341"/>
    </row>
    <row r="173" spans="1:31" s="330" customFormat="1" hidden="1" x14ac:dyDescent="0.2">
      <c r="A173" s="324"/>
      <c r="B173" s="325" t="s">
        <v>26</v>
      </c>
      <c r="C173" s="326" t="s">
        <v>23</v>
      </c>
      <c r="D173" s="326" t="s">
        <v>70</v>
      </c>
      <c r="E173" s="327" t="s">
        <v>24</v>
      </c>
      <c r="F173" s="328" t="s">
        <v>27</v>
      </c>
      <c r="G173" s="329"/>
      <c r="H173" s="329"/>
      <c r="I173" s="326" t="str">
        <f t="shared" ref="I173:P173" si="185">I$3</f>
        <v>Bromsgrove &amp; Redditch AC</v>
      </c>
      <c r="J173" s="326" t="str">
        <f t="shared" si="185"/>
        <v>Burton AC</v>
      </c>
      <c r="K173" s="326" t="str">
        <f t="shared" si="185"/>
        <v>Kidderminster &amp; Stourport AC</v>
      </c>
      <c r="L173" s="326" t="str">
        <f t="shared" si="185"/>
        <v>Newport Harriers</v>
      </c>
      <c r="M173" s="326" t="str">
        <f t="shared" si="185"/>
        <v>Royal Sutton Coldfield</v>
      </c>
      <c r="N173" s="326" t="str">
        <f t="shared" si="185"/>
        <v>Solihull &amp; Small Heath AC</v>
      </c>
      <c r="O173" s="326" t="str">
        <f t="shared" si="185"/>
        <v>Stratford on Avon AC</v>
      </c>
      <c r="P173" s="326" t="str">
        <f t="shared" si="185"/>
        <v>Team8</v>
      </c>
      <c r="S173" s="331">
        <v>43</v>
      </c>
      <c r="T173" s="332"/>
      <c r="U173" s="134" t="s">
        <v>81</v>
      </c>
      <c r="V173" s="332"/>
      <c r="W173" s="134"/>
      <c r="X173" s="134" t="s">
        <v>82</v>
      </c>
      <c r="Y173" s="332" t="s">
        <v>83</v>
      </c>
      <c r="Z173" s="330" t="s">
        <v>84</v>
      </c>
      <c r="AD173" s="333"/>
    </row>
    <row r="174" spans="1:31" s="330" customFormat="1" hidden="1" x14ac:dyDescent="0.2">
      <c r="A174" s="324"/>
      <c r="B174" s="134">
        <v>1</v>
      </c>
      <c r="C174" s="67" t="str">
        <f t="shared" ref="C174:C181" ca="1" si="186">IF(ISNA(V174),"",V174)</f>
        <v/>
      </c>
      <c r="D174" s="67" t="str">
        <f t="shared" ref="D174:D181" si="187">IF(ISNA(Y174),"",Y174)</f>
        <v/>
      </c>
      <c r="E174" s="36"/>
      <c r="F174" s="334" t="s">
        <v>98</v>
      </c>
      <c r="G174" s="335"/>
      <c r="H174" s="335"/>
      <c r="I174" s="59" t="str">
        <f t="shared" ref="I174:P181" si="188">IF($Z174=I$3,$T174,"")</f>
        <v/>
      </c>
      <c r="J174" s="59" t="str">
        <f t="shared" si="188"/>
        <v/>
      </c>
      <c r="K174" s="59" t="str">
        <f t="shared" si="188"/>
        <v/>
      </c>
      <c r="L174" s="59" t="str">
        <f t="shared" si="188"/>
        <v/>
      </c>
      <c r="M174" s="59" t="str">
        <f t="shared" si="188"/>
        <v/>
      </c>
      <c r="N174" s="59" t="str">
        <f t="shared" si="188"/>
        <v/>
      </c>
      <c r="O174" s="59" t="str">
        <f t="shared" si="188"/>
        <v/>
      </c>
      <c r="P174" s="59" t="str">
        <f t="shared" si="188"/>
        <v/>
      </c>
      <c r="Q174" s="333"/>
      <c r="R174" s="333"/>
      <c r="S174" s="134" t="e">
        <f ca="1">VLOOKUP(S173,INDIRECT($S$5),2,FALSE)</f>
        <v>#N/A</v>
      </c>
      <c r="T174" s="134" t="str">
        <f t="shared" ref="T174:T181" ca="1" si="189">IF(X174&gt;1,"Error",U174)</f>
        <v>Error</v>
      </c>
      <c r="U174" s="134">
        <f t="shared" ref="U174:U181" ca="1" si="190">IF(AND(E174&lt;&gt;"",LEFT(F174,1)="d"),0,INDIRECT(AB174))</f>
        <v>10</v>
      </c>
      <c r="V174" s="332" t="e">
        <f t="shared" ref="V174:V181" ca="1" si="191">HLOOKUP(E174,INDIRECT($S$4),INDIRECT(AD174),FALSE)</f>
        <v>#N/A</v>
      </c>
      <c r="W174" s="134" t="e">
        <f t="shared" ref="W174:W181" si="192">CONCATENATE("=",AA174)</f>
        <v>#N/A</v>
      </c>
      <c r="X174" s="134">
        <f t="shared" ref="X174:X181" ca="1" si="193">COUNTIF(INDIRECT(AE174),W174)</f>
        <v>8</v>
      </c>
      <c r="Y174" s="35" t="e">
        <f t="shared" ref="Y174:Y181" si="194">VLOOKUP(E174,TeamID,2,FALSE)</f>
        <v>#N/A</v>
      </c>
      <c r="Z174" s="330" t="str">
        <f t="shared" ref="Z174:Z181" si="195">IF(ISNA(Y174),"",Y174)</f>
        <v/>
      </c>
      <c r="AA174" s="330" t="e">
        <f t="shared" ref="AA174:AA181" si="196">HLOOKUP(E174,$I$24:$X$25, 2, FALSE)</f>
        <v>#N/A</v>
      </c>
      <c r="AB174" s="330" t="str">
        <f>IF(S176="A","Admin!B24","Admin!C24")</f>
        <v>Admin!B24</v>
      </c>
      <c r="AC174" s="336">
        <v>1</v>
      </c>
      <c r="AD174" s="333" t="str">
        <f t="shared" ref="AD174:AD181" si="197">"S" &amp; ROW(AB174)+AC174</f>
        <v>S175</v>
      </c>
      <c r="AE174" s="333" t="str">
        <f t="shared" ref="AE174:AE181" si="198">"AA$"&amp;ROW(AD174)+AC174-1&amp;":AA$"&amp;ROW(AD174)+AC174+6</f>
        <v>AA$174:AA$181</v>
      </c>
    </row>
    <row r="175" spans="1:31" s="330" customFormat="1" hidden="1" x14ac:dyDescent="0.2">
      <c r="A175" s="324"/>
      <c r="B175" s="134">
        <v>2</v>
      </c>
      <c r="C175" s="67" t="str">
        <f t="shared" ca="1" si="186"/>
        <v/>
      </c>
      <c r="D175" s="67" t="str">
        <f t="shared" si="187"/>
        <v/>
      </c>
      <c r="E175" s="36"/>
      <c r="F175" s="334" t="s">
        <v>98</v>
      </c>
      <c r="G175" s="335"/>
      <c r="H175" s="335"/>
      <c r="I175" s="59" t="str">
        <f t="shared" si="188"/>
        <v/>
      </c>
      <c r="J175" s="59" t="str">
        <f t="shared" si="188"/>
        <v/>
      </c>
      <c r="K175" s="59" t="str">
        <f t="shared" si="188"/>
        <v/>
      </c>
      <c r="L175" s="59" t="str">
        <f t="shared" si="188"/>
        <v/>
      </c>
      <c r="M175" s="59" t="str">
        <f t="shared" si="188"/>
        <v/>
      </c>
      <c r="N175" s="59" t="str">
        <f t="shared" si="188"/>
        <v/>
      </c>
      <c r="O175" s="59" t="str">
        <f t="shared" si="188"/>
        <v/>
      </c>
      <c r="P175" s="59" t="str">
        <f t="shared" si="188"/>
        <v/>
      </c>
      <c r="Q175" s="333"/>
      <c r="R175" s="333"/>
      <c r="S175" s="134">
        <f>S173-$S$7</f>
        <v>42</v>
      </c>
      <c r="T175" s="134" t="str">
        <f t="shared" ca="1" si="189"/>
        <v>Error</v>
      </c>
      <c r="U175" s="134">
        <f t="shared" ca="1" si="190"/>
        <v>8</v>
      </c>
      <c r="V175" s="332" t="e">
        <f t="shared" ca="1" si="191"/>
        <v>#N/A</v>
      </c>
      <c r="W175" s="134" t="e">
        <f t="shared" si="192"/>
        <v>#N/A</v>
      </c>
      <c r="X175" s="134">
        <f t="shared" ca="1" si="193"/>
        <v>8</v>
      </c>
      <c r="Y175" s="35" t="e">
        <f t="shared" si="194"/>
        <v>#N/A</v>
      </c>
      <c r="Z175" s="330" t="str">
        <f t="shared" si="195"/>
        <v/>
      </c>
      <c r="AA175" s="330" t="e">
        <f t="shared" si="196"/>
        <v>#N/A</v>
      </c>
      <c r="AB175" s="330" t="str">
        <f>IF(S176="A","Admin!B25","Admin!C25")</f>
        <v>Admin!B25</v>
      </c>
      <c r="AC175" s="336">
        <f t="shared" ref="AC175:AC181" si="199">AC174-1</f>
        <v>0</v>
      </c>
      <c r="AD175" s="333" t="str">
        <f t="shared" si="197"/>
        <v>S175</v>
      </c>
      <c r="AE175" s="333" t="str">
        <f t="shared" si="198"/>
        <v>AA$174:AA$181</v>
      </c>
    </row>
    <row r="176" spans="1:31" s="330" customFormat="1" hidden="1" x14ac:dyDescent="0.2">
      <c r="A176" s="324"/>
      <c r="B176" s="134">
        <v>3</v>
      </c>
      <c r="C176" s="67" t="str">
        <f t="shared" ca="1" si="186"/>
        <v/>
      </c>
      <c r="D176" s="67" t="str">
        <f t="shared" si="187"/>
        <v/>
      </c>
      <c r="E176" s="36"/>
      <c r="F176" s="334" t="s">
        <v>98</v>
      </c>
      <c r="G176" s="335"/>
      <c r="H176" s="335"/>
      <c r="I176" s="59" t="str">
        <f t="shared" si="188"/>
        <v/>
      </c>
      <c r="J176" s="59" t="str">
        <f t="shared" si="188"/>
        <v/>
      </c>
      <c r="K176" s="59" t="str">
        <f t="shared" si="188"/>
        <v/>
      </c>
      <c r="L176" s="59" t="str">
        <f t="shared" si="188"/>
        <v/>
      </c>
      <c r="M176" s="59" t="str">
        <f t="shared" si="188"/>
        <v/>
      </c>
      <c r="N176" s="59" t="str">
        <f t="shared" si="188"/>
        <v/>
      </c>
      <c r="O176" s="59" t="str">
        <f t="shared" si="188"/>
        <v/>
      </c>
      <c r="P176" s="59" t="str">
        <f t="shared" si="188"/>
        <v/>
      </c>
      <c r="Q176" s="333"/>
      <c r="R176" s="333"/>
      <c r="S176" s="337" t="s">
        <v>44</v>
      </c>
      <c r="T176" s="134" t="str">
        <f t="shared" ca="1" si="189"/>
        <v>Error</v>
      </c>
      <c r="U176" s="134">
        <f t="shared" ca="1" si="190"/>
        <v>7</v>
      </c>
      <c r="V176" s="332" t="e">
        <f t="shared" ca="1" si="191"/>
        <v>#N/A</v>
      </c>
      <c r="W176" s="134" t="e">
        <f t="shared" si="192"/>
        <v>#N/A</v>
      </c>
      <c r="X176" s="134">
        <f t="shared" ca="1" si="193"/>
        <v>8</v>
      </c>
      <c r="Y176" s="35" t="e">
        <f t="shared" si="194"/>
        <v>#N/A</v>
      </c>
      <c r="Z176" s="330" t="str">
        <f t="shared" si="195"/>
        <v/>
      </c>
      <c r="AA176" s="330" t="e">
        <f t="shared" si="196"/>
        <v>#N/A</v>
      </c>
      <c r="AB176" s="330" t="str">
        <f>IF(S176="A","Admin!B26","Admin!C26")</f>
        <v>Admin!B26</v>
      </c>
      <c r="AC176" s="336">
        <f t="shared" si="199"/>
        <v>-1</v>
      </c>
      <c r="AD176" s="333" t="str">
        <f t="shared" si="197"/>
        <v>S175</v>
      </c>
      <c r="AE176" s="333" t="str">
        <f t="shared" si="198"/>
        <v>AA$174:AA$181</v>
      </c>
    </row>
    <row r="177" spans="1:31" s="330" customFormat="1" hidden="1" x14ac:dyDescent="0.2">
      <c r="A177" s="324"/>
      <c r="B177" s="134">
        <v>4</v>
      </c>
      <c r="C177" s="67" t="str">
        <f t="shared" ca="1" si="186"/>
        <v/>
      </c>
      <c r="D177" s="67" t="str">
        <f t="shared" si="187"/>
        <v/>
      </c>
      <c r="E177" s="36"/>
      <c r="F177" s="334" t="s">
        <v>98</v>
      </c>
      <c r="G177" s="335"/>
      <c r="H177" s="335"/>
      <c r="I177" s="59" t="str">
        <f t="shared" si="188"/>
        <v/>
      </c>
      <c r="J177" s="59" t="str">
        <f t="shared" si="188"/>
        <v/>
      </c>
      <c r="K177" s="59" t="str">
        <f t="shared" si="188"/>
        <v/>
      </c>
      <c r="L177" s="59" t="str">
        <f t="shared" si="188"/>
        <v/>
      </c>
      <c r="M177" s="59" t="str">
        <f t="shared" si="188"/>
        <v/>
      </c>
      <c r="N177" s="59" t="str">
        <f t="shared" si="188"/>
        <v/>
      </c>
      <c r="O177" s="59" t="str">
        <f t="shared" si="188"/>
        <v/>
      </c>
      <c r="P177" s="59" t="str">
        <f t="shared" si="188"/>
        <v/>
      </c>
      <c r="Q177" s="333"/>
      <c r="R177" s="333"/>
      <c r="S177" s="338" t="s">
        <v>85</v>
      </c>
      <c r="T177" s="134" t="str">
        <f t="shared" ca="1" si="189"/>
        <v>Error</v>
      </c>
      <c r="U177" s="134">
        <f t="shared" ca="1" si="190"/>
        <v>6</v>
      </c>
      <c r="V177" s="332" t="e">
        <f t="shared" ca="1" si="191"/>
        <v>#N/A</v>
      </c>
      <c r="W177" s="134" t="e">
        <f t="shared" si="192"/>
        <v>#N/A</v>
      </c>
      <c r="X177" s="134">
        <f t="shared" ca="1" si="193"/>
        <v>8</v>
      </c>
      <c r="Y177" s="35" t="e">
        <f t="shared" si="194"/>
        <v>#N/A</v>
      </c>
      <c r="Z177" s="330" t="str">
        <f t="shared" si="195"/>
        <v/>
      </c>
      <c r="AA177" s="330" t="e">
        <f t="shared" si="196"/>
        <v>#N/A</v>
      </c>
      <c r="AB177" s="330" t="str">
        <f>IF(S176="A","Admin!B27","Admin!C27")</f>
        <v>Admin!B27</v>
      </c>
      <c r="AC177" s="336">
        <f t="shared" si="199"/>
        <v>-2</v>
      </c>
      <c r="AD177" s="333" t="str">
        <f t="shared" si="197"/>
        <v>S175</v>
      </c>
      <c r="AE177" s="333" t="str">
        <f t="shared" si="198"/>
        <v>AA$174:AA$181</v>
      </c>
    </row>
    <row r="178" spans="1:31" s="330" customFormat="1" hidden="1" x14ac:dyDescent="0.2">
      <c r="A178" s="324"/>
      <c r="B178" s="134">
        <v>5</v>
      </c>
      <c r="C178" s="67" t="str">
        <f t="shared" ca="1" si="186"/>
        <v/>
      </c>
      <c r="D178" s="67" t="str">
        <f t="shared" si="187"/>
        <v/>
      </c>
      <c r="E178" s="36"/>
      <c r="F178" s="334" t="s">
        <v>98</v>
      </c>
      <c r="G178" s="335"/>
      <c r="H178" s="335"/>
      <c r="I178" s="59" t="str">
        <f t="shared" si="188"/>
        <v/>
      </c>
      <c r="J178" s="59" t="str">
        <f t="shared" si="188"/>
        <v/>
      </c>
      <c r="K178" s="59" t="str">
        <f t="shared" si="188"/>
        <v/>
      </c>
      <c r="L178" s="59" t="str">
        <f t="shared" si="188"/>
        <v/>
      </c>
      <c r="M178" s="59" t="str">
        <f t="shared" si="188"/>
        <v/>
      </c>
      <c r="N178" s="59" t="str">
        <f t="shared" si="188"/>
        <v/>
      </c>
      <c r="O178" s="59" t="str">
        <f t="shared" si="188"/>
        <v/>
      </c>
      <c r="P178" s="59" t="str">
        <f t="shared" si="188"/>
        <v/>
      </c>
      <c r="Q178" s="333"/>
      <c r="R178" s="333"/>
      <c r="S178" s="134"/>
      <c r="T178" s="134" t="str">
        <f t="shared" ca="1" si="189"/>
        <v>Error</v>
      </c>
      <c r="U178" s="134">
        <f t="shared" ca="1" si="190"/>
        <v>5</v>
      </c>
      <c r="V178" s="332" t="e">
        <f t="shared" ca="1" si="191"/>
        <v>#N/A</v>
      </c>
      <c r="W178" s="134" t="e">
        <f t="shared" si="192"/>
        <v>#N/A</v>
      </c>
      <c r="X178" s="134">
        <f t="shared" ca="1" si="193"/>
        <v>8</v>
      </c>
      <c r="Y178" s="35" t="e">
        <f t="shared" si="194"/>
        <v>#N/A</v>
      </c>
      <c r="Z178" s="330" t="str">
        <f t="shared" si="195"/>
        <v/>
      </c>
      <c r="AA178" s="330" t="e">
        <f t="shared" si="196"/>
        <v>#N/A</v>
      </c>
      <c r="AB178" s="330" t="str">
        <f>IF(S176="A","Admin!B28","Admin!C28")</f>
        <v>Admin!B28</v>
      </c>
      <c r="AC178" s="336">
        <f t="shared" si="199"/>
        <v>-3</v>
      </c>
      <c r="AD178" s="333" t="str">
        <f t="shared" si="197"/>
        <v>S175</v>
      </c>
      <c r="AE178" s="333" t="str">
        <f t="shared" si="198"/>
        <v>AA$174:AA$181</v>
      </c>
    </row>
    <row r="179" spans="1:31" s="330" customFormat="1" hidden="1" x14ac:dyDescent="0.2">
      <c r="A179" s="324"/>
      <c r="B179" s="134">
        <v>6</v>
      </c>
      <c r="C179" s="67" t="str">
        <f t="shared" ca="1" si="186"/>
        <v/>
      </c>
      <c r="D179" s="67" t="str">
        <f t="shared" si="187"/>
        <v/>
      </c>
      <c r="E179" s="36"/>
      <c r="F179" s="334" t="s">
        <v>98</v>
      </c>
      <c r="G179" s="335"/>
      <c r="H179" s="335"/>
      <c r="I179" s="59" t="str">
        <f t="shared" si="188"/>
        <v/>
      </c>
      <c r="J179" s="59" t="str">
        <f t="shared" si="188"/>
        <v/>
      </c>
      <c r="K179" s="59" t="str">
        <f t="shared" si="188"/>
        <v/>
      </c>
      <c r="L179" s="59" t="str">
        <f t="shared" si="188"/>
        <v/>
      </c>
      <c r="M179" s="59" t="str">
        <f t="shared" si="188"/>
        <v/>
      </c>
      <c r="N179" s="59" t="str">
        <f t="shared" si="188"/>
        <v/>
      </c>
      <c r="O179" s="59" t="str">
        <f t="shared" si="188"/>
        <v/>
      </c>
      <c r="P179" s="59" t="str">
        <f t="shared" si="188"/>
        <v/>
      </c>
      <c r="Q179" s="333"/>
      <c r="R179" s="333"/>
      <c r="S179" s="134"/>
      <c r="T179" s="134" t="str">
        <f t="shared" ca="1" si="189"/>
        <v>Error</v>
      </c>
      <c r="U179" s="134">
        <f t="shared" ca="1" si="190"/>
        <v>4</v>
      </c>
      <c r="V179" s="332" t="e">
        <f t="shared" ca="1" si="191"/>
        <v>#N/A</v>
      </c>
      <c r="W179" s="134" t="e">
        <f t="shared" si="192"/>
        <v>#N/A</v>
      </c>
      <c r="X179" s="134">
        <f t="shared" ca="1" si="193"/>
        <v>8</v>
      </c>
      <c r="Y179" s="35" t="e">
        <f t="shared" si="194"/>
        <v>#N/A</v>
      </c>
      <c r="Z179" s="330" t="str">
        <f t="shared" si="195"/>
        <v/>
      </c>
      <c r="AA179" s="330" t="e">
        <f t="shared" si="196"/>
        <v>#N/A</v>
      </c>
      <c r="AB179" s="330" t="str">
        <f>IF(S176="A","Admin!B29","Admin!C29")</f>
        <v>Admin!B29</v>
      </c>
      <c r="AC179" s="336">
        <f t="shared" si="199"/>
        <v>-4</v>
      </c>
      <c r="AD179" s="333" t="str">
        <f t="shared" si="197"/>
        <v>S175</v>
      </c>
      <c r="AE179" s="333" t="str">
        <f t="shared" si="198"/>
        <v>AA$174:AA$181</v>
      </c>
    </row>
    <row r="180" spans="1:31" s="330" customFormat="1" hidden="1" x14ac:dyDescent="0.2">
      <c r="A180" s="324"/>
      <c r="B180" s="134">
        <v>7</v>
      </c>
      <c r="C180" s="67" t="str">
        <f t="shared" ca="1" si="186"/>
        <v/>
      </c>
      <c r="D180" s="67" t="str">
        <f t="shared" si="187"/>
        <v/>
      </c>
      <c r="E180" s="36"/>
      <c r="F180" s="334" t="s">
        <v>98</v>
      </c>
      <c r="G180" s="335"/>
      <c r="H180" s="335"/>
      <c r="I180" s="59" t="str">
        <f t="shared" si="188"/>
        <v/>
      </c>
      <c r="J180" s="59" t="str">
        <f t="shared" si="188"/>
        <v/>
      </c>
      <c r="K180" s="59" t="str">
        <f t="shared" si="188"/>
        <v/>
      </c>
      <c r="L180" s="59" t="str">
        <f t="shared" si="188"/>
        <v/>
      </c>
      <c r="M180" s="59" t="str">
        <f t="shared" si="188"/>
        <v/>
      </c>
      <c r="N180" s="59" t="str">
        <f t="shared" si="188"/>
        <v/>
      </c>
      <c r="O180" s="59" t="str">
        <f t="shared" si="188"/>
        <v/>
      </c>
      <c r="P180" s="59" t="str">
        <f t="shared" si="188"/>
        <v/>
      </c>
      <c r="Q180" s="333"/>
      <c r="R180" s="333"/>
      <c r="S180" s="134"/>
      <c r="T180" s="134" t="str">
        <f t="shared" ca="1" si="189"/>
        <v>Error</v>
      </c>
      <c r="U180" s="134">
        <f t="shared" ca="1" si="190"/>
        <v>3</v>
      </c>
      <c r="V180" s="332" t="e">
        <f t="shared" ca="1" si="191"/>
        <v>#N/A</v>
      </c>
      <c r="W180" s="134" t="e">
        <f t="shared" si="192"/>
        <v>#N/A</v>
      </c>
      <c r="X180" s="134">
        <f t="shared" ca="1" si="193"/>
        <v>8</v>
      </c>
      <c r="Y180" s="35" t="e">
        <f t="shared" si="194"/>
        <v>#N/A</v>
      </c>
      <c r="Z180" s="330" t="str">
        <f t="shared" si="195"/>
        <v/>
      </c>
      <c r="AA180" s="330" t="e">
        <f t="shared" si="196"/>
        <v>#N/A</v>
      </c>
      <c r="AB180" s="330" t="str">
        <f>IF(S176="A","Admin!B30","Admin!C30")</f>
        <v>Admin!B30</v>
      </c>
      <c r="AC180" s="336">
        <f t="shared" si="199"/>
        <v>-5</v>
      </c>
      <c r="AD180" s="333" t="str">
        <f t="shared" si="197"/>
        <v>S175</v>
      </c>
      <c r="AE180" s="333" t="str">
        <f t="shared" si="198"/>
        <v>AA$174:AA$181</v>
      </c>
    </row>
    <row r="181" spans="1:31" s="330" customFormat="1" hidden="1" x14ac:dyDescent="0.2">
      <c r="A181" s="324"/>
      <c r="B181" s="134">
        <v>8</v>
      </c>
      <c r="C181" s="67" t="str">
        <f t="shared" ca="1" si="186"/>
        <v/>
      </c>
      <c r="D181" s="67" t="str">
        <f t="shared" si="187"/>
        <v/>
      </c>
      <c r="E181" s="36"/>
      <c r="F181" s="334" t="s">
        <v>98</v>
      </c>
      <c r="G181" s="335"/>
      <c r="H181" s="335"/>
      <c r="I181" s="59" t="str">
        <f t="shared" si="188"/>
        <v/>
      </c>
      <c r="J181" s="59" t="str">
        <f t="shared" si="188"/>
        <v/>
      </c>
      <c r="K181" s="59" t="str">
        <f t="shared" si="188"/>
        <v/>
      </c>
      <c r="L181" s="59" t="str">
        <f t="shared" si="188"/>
        <v/>
      </c>
      <c r="M181" s="59" t="str">
        <f t="shared" si="188"/>
        <v/>
      </c>
      <c r="N181" s="59" t="str">
        <f t="shared" si="188"/>
        <v/>
      </c>
      <c r="O181" s="59" t="str">
        <f t="shared" si="188"/>
        <v/>
      </c>
      <c r="P181" s="59" t="str">
        <f t="shared" si="188"/>
        <v/>
      </c>
      <c r="Q181" s="333"/>
      <c r="R181" s="333"/>
      <c r="S181" s="134"/>
      <c r="T181" s="134" t="str">
        <f t="shared" ca="1" si="189"/>
        <v>Error</v>
      </c>
      <c r="U181" s="134">
        <f t="shared" ca="1" si="190"/>
        <v>0</v>
      </c>
      <c r="V181" s="332" t="e">
        <f t="shared" ca="1" si="191"/>
        <v>#N/A</v>
      </c>
      <c r="W181" s="134" t="e">
        <f t="shared" si="192"/>
        <v>#N/A</v>
      </c>
      <c r="X181" s="134">
        <f t="shared" ca="1" si="193"/>
        <v>8</v>
      </c>
      <c r="Y181" s="35" t="e">
        <f t="shared" si="194"/>
        <v>#N/A</v>
      </c>
      <c r="Z181" s="330" t="str">
        <f t="shared" si="195"/>
        <v/>
      </c>
      <c r="AA181" s="330" t="e">
        <f t="shared" si="196"/>
        <v>#N/A</v>
      </c>
      <c r="AB181" s="330" t="str">
        <f>IF(S176="A","Admin!B31","Admin!C31")</f>
        <v>Admin!B31</v>
      </c>
      <c r="AC181" s="336">
        <f t="shared" si="199"/>
        <v>-6</v>
      </c>
      <c r="AD181" s="333" t="str">
        <f t="shared" si="197"/>
        <v>S175</v>
      </c>
      <c r="AE181" s="333" t="str">
        <f t="shared" si="198"/>
        <v>AA$174:AA$181</v>
      </c>
    </row>
    <row r="182" spans="1:31" s="330" customFormat="1" ht="12" hidden="1" customHeight="1" x14ac:dyDescent="0.2">
      <c r="A182" s="324"/>
      <c r="B182" s="343"/>
      <c r="C182" s="329"/>
      <c r="D182" s="329"/>
      <c r="E182" s="343"/>
      <c r="F182" s="335" t="s">
        <v>98</v>
      </c>
      <c r="G182" s="335"/>
      <c r="H182" s="335"/>
      <c r="I182" s="344"/>
      <c r="J182" s="344"/>
      <c r="K182" s="344"/>
      <c r="L182" s="344"/>
      <c r="M182" s="344"/>
      <c r="N182" s="344"/>
      <c r="O182" s="344"/>
      <c r="P182" s="344"/>
      <c r="Q182" s="333"/>
      <c r="R182" s="333"/>
      <c r="S182" s="134"/>
      <c r="T182" s="134"/>
      <c r="U182" s="332"/>
      <c r="V182" s="332"/>
      <c r="W182" s="134"/>
      <c r="X182" s="134"/>
      <c r="Y182" s="332"/>
      <c r="AD182" s="333"/>
    </row>
    <row r="183" spans="1:31" s="330" customFormat="1" ht="12" hidden="1" customHeight="1" x14ac:dyDescent="0.2">
      <c r="A183" s="324"/>
      <c r="B183" s="343"/>
      <c r="C183" s="329"/>
      <c r="D183" s="329"/>
      <c r="E183" s="343"/>
      <c r="F183" s="335"/>
      <c r="G183" s="335"/>
      <c r="H183" s="335"/>
      <c r="I183" s="344"/>
      <c r="J183" s="344"/>
      <c r="K183" s="344"/>
      <c r="L183" s="344"/>
      <c r="M183" s="344"/>
      <c r="N183" s="344"/>
      <c r="O183" s="344"/>
      <c r="P183" s="344"/>
      <c r="Q183" s="333"/>
      <c r="R183" s="333"/>
      <c r="S183" s="134"/>
      <c r="T183" s="134"/>
      <c r="U183" s="332"/>
      <c r="V183" s="332"/>
      <c r="W183" s="134"/>
      <c r="X183" s="134"/>
      <c r="Y183" s="332"/>
      <c r="AD183" s="333"/>
    </row>
    <row r="184" spans="1:31" s="333" customFormat="1" hidden="1" x14ac:dyDescent="0.2">
      <c r="A184" s="206"/>
      <c r="B184" s="339" t="e">
        <f ca="1">S186 &amp; " " &amp; S188 &amp; " string  (" &amp; S$3 &amp;")"</f>
        <v>#N/A</v>
      </c>
      <c r="D184" s="340" t="s">
        <v>71</v>
      </c>
      <c r="E184" s="52"/>
      <c r="F184" s="341" t="s">
        <v>72</v>
      </c>
      <c r="H184" s="342"/>
      <c r="I184" s="341"/>
    </row>
    <row r="185" spans="1:31" s="330" customFormat="1" hidden="1" x14ac:dyDescent="0.2">
      <c r="A185" s="324"/>
      <c r="B185" s="325" t="s">
        <v>26</v>
      </c>
      <c r="C185" s="326" t="s">
        <v>23</v>
      </c>
      <c r="D185" s="326" t="s">
        <v>70</v>
      </c>
      <c r="E185" s="327" t="s">
        <v>24</v>
      </c>
      <c r="F185" s="328" t="s">
        <v>27</v>
      </c>
      <c r="G185" s="329"/>
      <c r="H185" s="329"/>
      <c r="I185" s="326" t="str">
        <f t="shared" ref="I185:P185" si="200">I$3</f>
        <v>Bromsgrove &amp; Redditch AC</v>
      </c>
      <c r="J185" s="326" t="str">
        <f t="shared" si="200"/>
        <v>Burton AC</v>
      </c>
      <c r="K185" s="326" t="str">
        <f t="shared" si="200"/>
        <v>Kidderminster &amp; Stourport AC</v>
      </c>
      <c r="L185" s="326" t="str">
        <f t="shared" si="200"/>
        <v>Newport Harriers</v>
      </c>
      <c r="M185" s="326" t="str">
        <f t="shared" si="200"/>
        <v>Royal Sutton Coldfield</v>
      </c>
      <c r="N185" s="326" t="str">
        <f t="shared" si="200"/>
        <v>Solihull &amp; Small Heath AC</v>
      </c>
      <c r="O185" s="326" t="str">
        <f t="shared" si="200"/>
        <v>Stratford on Avon AC</v>
      </c>
      <c r="P185" s="326" t="str">
        <f t="shared" si="200"/>
        <v>Team8</v>
      </c>
      <c r="S185" s="331">
        <v>43</v>
      </c>
      <c r="T185" s="332"/>
      <c r="U185" s="134" t="s">
        <v>81</v>
      </c>
      <c r="V185" s="332"/>
      <c r="W185" s="134"/>
      <c r="X185" s="134" t="s">
        <v>82</v>
      </c>
      <c r="Y185" s="332" t="s">
        <v>83</v>
      </c>
      <c r="Z185" s="330" t="s">
        <v>84</v>
      </c>
      <c r="AD185" s="333"/>
    </row>
    <row r="186" spans="1:31" s="330" customFormat="1" hidden="1" x14ac:dyDescent="0.2">
      <c r="A186" s="324"/>
      <c r="B186" s="134">
        <v>1</v>
      </c>
      <c r="C186" s="67" t="str">
        <f t="shared" ref="C186:C193" ca="1" si="201">IF(ISNA(V186),"",V186)</f>
        <v/>
      </c>
      <c r="D186" s="67" t="str">
        <f t="shared" ref="D186:D193" si="202">IF(ISNA(Y186),"",Y186)</f>
        <v/>
      </c>
      <c r="E186" s="36"/>
      <c r="F186" s="334" t="s">
        <v>98</v>
      </c>
      <c r="G186" s="335"/>
      <c r="H186" s="335"/>
      <c r="I186" s="59" t="str">
        <f t="shared" ref="I186:P193" si="203">IF($Z186=I$3,$T186,"")</f>
        <v/>
      </c>
      <c r="J186" s="59" t="str">
        <f t="shared" si="203"/>
        <v/>
      </c>
      <c r="K186" s="59" t="str">
        <f t="shared" si="203"/>
        <v/>
      </c>
      <c r="L186" s="59" t="str">
        <f t="shared" si="203"/>
        <v/>
      </c>
      <c r="M186" s="59" t="str">
        <f t="shared" si="203"/>
        <v/>
      </c>
      <c r="N186" s="59" t="str">
        <f t="shared" si="203"/>
        <v/>
      </c>
      <c r="O186" s="59" t="str">
        <f t="shared" si="203"/>
        <v/>
      </c>
      <c r="P186" s="59" t="str">
        <f t="shared" si="203"/>
        <v/>
      </c>
      <c r="Q186" s="333"/>
      <c r="R186" s="333"/>
      <c r="S186" s="134" t="e">
        <f ca="1">VLOOKUP(S185,INDIRECT($S$5),2,FALSE)</f>
        <v>#N/A</v>
      </c>
      <c r="T186" s="134" t="str">
        <f t="shared" ref="T186:T193" ca="1" si="204">IF(X186&gt;1,"Error",U186)</f>
        <v>Error</v>
      </c>
      <c r="U186" s="134">
        <f t="shared" ref="U186:U193" ca="1" si="205">IF(AND(E186&lt;&gt;"",LEFT(F186,1)="d"),0,INDIRECT(AB186))</f>
        <v>8</v>
      </c>
      <c r="V186" s="332" t="e">
        <f t="shared" ref="V186:V193" ca="1" si="206">HLOOKUP(E186,INDIRECT($S$4),INDIRECT(AD186),FALSE)</f>
        <v>#N/A</v>
      </c>
      <c r="W186" s="134" t="e">
        <f t="shared" ref="W186:W193" si="207">CONCATENATE("=",AA186)</f>
        <v>#N/A</v>
      </c>
      <c r="X186" s="134">
        <f t="shared" ref="X186:X193" ca="1" si="208">COUNTIF(INDIRECT(AE186),W186)</f>
        <v>8</v>
      </c>
      <c r="Y186" s="35" t="e">
        <f t="shared" ref="Y186:Y193" si="209">VLOOKUP(E186,TeamID,2,FALSE)</f>
        <v>#N/A</v>
      </c>
      <c r="Z186" s="330" t="str">
        <f t="shared" ref="Z186:Z193" si="210">IF(ISNA(Y186),"",Y186)</f>
        <v/>
      </c>
      <c r="AA186" s="330" t="e">
        <f t="shared" ref="AA186:AA193" si="211">HLOOKUP(E186,$I$24:$X$25, 2, FALSE)</f>
        <v>#N/A</v>
      </c>
      <c r="AB186" s="330" t="str">
        <f>IF(S188="A","Admin!B24","Admin!C24")</f>
        <v>Admin!C24</v>
      </c>
      <c r="AC186" s="336">
        <v>1</v>
      </c>
      <c r="AD186" s="333" t="str">
        <f t="shared" ref="AD186:AD193" si="212">"S" &amp; ROW(AB186)+AC186</f>
        <v>S187</v>
      </c>
      <c r="AE186" s="333" t="str">
        <f t="shared" ref="AE186:AE193" si="213">"AA$"&amp;ROW(AD186)+AC186-1&amp;":AA$"&amp;ROW(AD186)+AC186+6</f>
        <v>AA$186:AA$193</v>
      </c>
    </row>
    <row r="187" spans="1:31" s="330" customFormat="1" hidden="1" x14ac:dyDescent="0.2">
      <c r="A187" s="324"/>
      <c r="B187" s="134">
        <v>2</v>
      </c>
      <c r="C187" s="67" t="str">
        <f t="shared" ca="1" si="201"/>
        <v/>
      </c>
      <c r="D187" s="67" t="str">
        <f t="shared" si="202"/>
        <v/>
      </c>
      <c r="E187" s="36"/>
      <c r="F187" s="334" t="s">
        <v>98</v>
      </c>
      <c r="G187" s="335"/>
      <c r="H187" s="335"/>
      <c r="I187" s="59" t="str">
        <f t="shared" si="203"/>
        <v/>
      </c>
      <c r="J187" s="59" t="str">
        <f t="shared" si="203"/>
        <v/>
      </c>
      <c r="K187" s="59" t="str">
        <f t="shared" si="203"/>
        <v/>
      </c>
      <c r="L187" s="59" t="str">
        <f t="shared" si="203"/>
        <v/>
      </c>
      <c r="M187" s="59" t="str">
        <f t="shared" si="203"/>
        <v/>
      </c>
      <c r="N187" s="59" t="str">
        <f t="shared" si="203"/>
        <v/>
      </c>
      <c r="O187" s="59" t="str">
        <f t="shared" si="203"/>
        <v/>
      </c>
      <c r="P187" s="59" t="str">
        <f t="shared" si="203"/>
        <v/>
      </c>
      <c r="Q187" s="333"/>
      <c r="R187" s="333"/>
      <c r="S187" s="134">
        <f>S185-$S$7</f>
        <v>42</v>
      </c>
      <c r="T187" s="134" t="str">
        <f t="shared" ca="1" si="204"/>
        <v>Error</v>
      </c>
      <c r="U187" s="134">
        <f t="shared" ca="1" si="205"/>
        <v>6</v>
      </c>
      <c r="V187" s="332" t="e">
        <f t="shared" ca="1" si="206"/>
        <v>#N/A</v>
      </c>
      <c r="W187" s="134" t="e">
        <f t="shared" si="207"/>
        <v>#N/A</v>
      </c>
      <c r="X187" s="134">
        <f t="shared" ca="1" si="208"/>
        <v>8</v>
      </c>
      <c r="Y187" s="35" t="e">
        <f t="shared" si="209"/>
        <v>#N/A</v>
      </c>
      <c r="Z187" s="330" t="str">
        <f t="shared" si="210"/>
        <v/>
      </c>
      <c r="AA187" s="330" t="e">
        <f t="shared" si="211"/>
        <v>#N/A</v>
      </c>
      <c r="AB187" s="330" t="str">
        <f>IF(S188="A","Admin!B25","Admin!C25")</f>
        <v>Admin!C25</v>
      </c>
      <c r="AC187" s="336">
        <f t="shared" ref="AC187:AC193" si="214">AC186-1</f>
        <v>0</v>
      </c>
      <c r="AD187" s="333" t="str">
        <f t="shared" si="212"/>
        <v>S187</v>
      </c>
      <c r="AE187" s="333" t="str">
        <f t="shared" si="213"/>
        <v>AA$186:AA$193</v>
      </c>
    </row>
    <row r="188" spans="1:31" s="330" customFormat="1" hidden="1" x14ac:dyDescent="0.2">
      <c r="A188" s="324"/>
      <c r="B188" s="134">
        <v>3</v>
      </c>
      <c r="C188" s="67" t="str">
        <f t="shared" ca="1" si="201"/>
        <v/>
      </c>
      <c r="D188" s="67" t="str">
        <f t="shared" si="202"/>
        <v/>
      </c>
      <c r="E188" s="36"/>
      <c r="F188" s="334" t="s">
        <v>98</v>
      </c>
      <c r="G188" s="335"/>
      <c r="H188" s="335"/>
      <c r="I188" s="59" t="str">
        <f t="shared" si="203"/>
        <v/>
      </c>
      <c r="J188" s="59" t="str">
        <f t="shared" si="203"/>
        <v/>
      </c>
      <c r="K188" s="59" t="str">
        <f t="shared" si="203"/>
        <v/>
      </c>
      <c r="L188" s="59" t="str">
        <f t="shared" si="203"/>
        <v/>
      </c>
      <c r="M188" s="59" t="str">
        <f t="shared" si="203"/>
        <v/>
      </c>
      <c r="N188" s="59" t="str">
        <f t="shared" si="203"/>
        <v/>
      </c>
      <c r="O188" s="59" t="str">
        <f t="shared" si="203"/>
        <v/>
      </c>
      <c r="P188" s="59" t="str">
        <f t="shared" si="203"/>
        <v/>
      </c>
      <c r="Q188" s="333"/>
      <c r="R188" s="333"/>
      <c r="S188" s="337" t="s">
        <v>45</v>
      </c>
      <c r="T188" s="134" t="str">
        <f t="shared" ca="1" si="204"/>
        <v>Error</v>
      </c>
      <c r="U188" s="134">
        <f t="shared" ca="1" si="205"/>
        <v>5</v>
      </c>
      <c r="V188" s="332" t="e">
        <f t="shared" ca="1" si="206"/>
        <v>#N/A</v>
      </c>
      <c r="W188" s="134" t="e">
        <f t="shared" si="207"/>
        <v>#N/A</v>
      </c>
      <c r="X188" s="134">
        <f t="shared" ca="1" si="208"/>
        <v>8</v>
      </c>
      <c r="Y188" s="35" t="e">
        <f t="shared" si="209"/>
        <v>#N/A</v>
      </c>
      <c r="Z188" s="330" t="str">
        <f t="shared" si="210"/>
        <v/>
      </c>
      <c r="AA188" s="330" t="e">
        <f t="shared" si="211"/>
        <v>#N/A</v>
      </c>
      <c r="AB188" s="330" t="str">
        <f>IF(S188="A","Admin!B26","Admin!C26")</f>
        <v>Admin!C26</v>
      </c>
      <c r="AC188" s="336">
        <f t="shared" si="214"/>
        <v>-1</v>
      </c>
      <c r="AD188" s="333" t="str">
        <f t="shared" si="212"/>
        <v>S187</v>
      </c>
      <c r="AE188" s="333" t="str">
        <f t="shared" si="213"/>
        <v>AA$186:AA$193</v>
      </c>
    </row>
    <row r="189" spans="1:31" s="330" customFormat="1" hidden="1" x14ac:dyDescent="0.2">
      <c r="A189" s="324"/>
      <c r="B189" s="134">
        <v>4</v>
      </c>
      <c r="C189" s="67" t="str">
        <f t="shared" ca="1" si="201"/>
        <v/>
      </c>
      <c r="D189" s="67" t="str">
        <f t="shared" si="202"/>
        <v/>
      </c>
      <c r="E189" s="36"/>
      <c r="F189" s="334" t="s">
        <v>98</v>
      </c>
      <c r="G189" s="335"/>
      <c r="H189" s="335"/>
      <c r="I189" s="59" t="str">
        <f t="shared" si="203"/>
        <v/>
      </c>
      <c r="J189" s="59" t="str">
        <f t="shared" si="203"/>
        <v/>
      </c>
      <c r="K189" s="59" t="str">
        <f t="shared" si="203"/>
        <v/>
      </c>
      <c r="L189" s="59" t="str">
        <f t="shared" si="203"/>
        <v/>
      </c>
      <c r="M189" s="59" t="str">
        <f t="shared" si="203"/>
        <v/>
      </c>
      <c r="N189" s="59" t="str">
        <f t="shared" si="203"/>
        <v/>
      </c>
      <c r="O189" s="59" t="str">
        <f t="shared" si="203"/>
        <v/>
      </c>
      <c r="P189" s="59" t="str">
        <f t="shared" si="203"/>
        <v/>
      </c>
      <c r="Q189" s="333"/>
      <c r="R189" s="333"/>
      <c r="S189" s="338" t="s">
        <v>85</v>
      </c>
      <c r="T189" s="134" t="str">
        <f t="shared" ca="1" si="204"/>
        <v>Error</v>
      </c>
      <c r="U189" s="134">
        <f t="shared" ca="1" si="205"/>
        <v>4</v>
      </c>
      <c r="V189" s="332" t="e">
        <f t="shared" ca="1" si="206"/>
        <v>#N/A</v>
      </c>
      <c r="W189" s="134" t="e">
        <f t="shared" si="207"/>
        <v>#N/A</v>
      </c>
      <c r="X189" s="134">
        <f t="shared" ca="1" si="208"/>
        <v>8</v>
      </c>
      <c r="Y189" s="35" t="e">
        <f t="shared" si="209"/>
        <v>#N/A</v>
      </c>
      <c r="Z189" s="330" t="str">
        <f t="shared" si="210"/>
        <v/>
      </c>
      <c r="AA189" s="330" t="e">
        <f t="shared" si="211"/>
        <v>#N/A</v>
      </c>
      <c r="AB189" s="330" t="str">
        <f>IF(S188="A","Admin!B27","Admin!C27")</f>
        <v>Admin!C27</v>
      </c>
      <c r="AC189" s="336">
        <f t="shared" si="214"/>
        <v>-2</v>
      </c>
      <c r="AD189" s="333" t="str">
        <f t="shared" si="212"/>
        <v>S187</v>
      </c>
      <c r="AE189" s="333" t="str">
        <f t="shared" si="213"/>
        <v>AA$186:AA$193</v>
      </c>
    </row>
    <row r="190" spans="1:31" s="330" customFormat="1" hidden="1" x14ac:dyDescent="0.2">
      <c r="A190" s="324"/>
      <c r="B190" s="134">
        <v>5</v>
      </c>
      <c r="C190" s="67" t="str">
        <f t="shared" ca="1" si="201"/>
        <v/>
      </c>
      <c r="D190" s="67" t="str">
        <f t="shared" si="202"/>
        <v/>
      </c>
      <c r="E190" s="36"/>
      <c r="F190" s="334" t="s">
        <v>98</v>
      </c>
      <c r="G190" s="335"/>
      <c r="H190" s="335"/>
      <c r="I190" s="59" t="str">
        <f t="shared" si="203"/>
        <v/>
      </c>
      <c r="J190" s="59" t="str">
        <f t="shared" si="203"/>
        <v/>
      </c>
      <c r="K190" s="59" t="str">
        <f t="shared" si="203"/>
        <v/>
      </c>
      <c r="L190" s="59" t="str">
        <f t="shared" si="203"/>
        <v/>
      </c>
      <c r="M190" s="59" t="str">
        <f t="shared" si="203"/>
        <v/>
      </c>
      <c r="N190" s="59" t="str">
        <f t="shared" si="203"/>
        <v/>
      </c>
      <c r="O190" s="59" t="str">
        <f t="shared" si="203"/>
        <v/>
      </c>
      <c r="P190" s="59" t="str">
        <f t="shared" si="203"/>
        <v/>
      </c>
      <c r="Q190" s="333"/>
      <c r="R190" s="333"/>
      <c r="S190" s="134"/>
      <c r="T190" s="134" t="str">
        <f t="shared" ca="1" si="204"/>
        <v>Error</v>
      </c>
      <c r="U190" s="134">
        <f t="shared" ca="1" si="205"/>
        <v>3</v>
      </c>
      <c r="V190" s="332" t="e">
        <f t="shared" ca="1" si="206"/>
        <v>#N/A</v>
      </c>
      <c r="W190" s="134" t="e">
        <f t="shared" si="207"/>
        <v>#N/A</v>
      </c>
      <c r="X190" s="134">
        <f t="shared" ca="1" si="208"/>
        <v>8</v>
      </c>
      <c r="Y190" s="35" t="e">
        <f t="shared" si="209"/>
        <v>#N/A</v>
      </c>
      <c r="Z190" s="330" t="str">
        <f t="shared" si="210"/>
        <v/>
      </c>
      <c r="AA190" s="330" t="e">
        <f t="shared" si="211"/>
        <v>#N/A</v>
      </c>
      <c r="AB190" s="330" t="str">
        <f>IF(S188="A","Admin!B28","Admin!C28")</f>
        <v>Admin!C28</v>
      </c>
      <c r="AC190" s="336">
        <f t="shared" si="214"/>
        <v>-3</v>
      </c>
      <c r="AD190" s="333" t="str">
        <f t="shared" si="212"/>
        <v>S187</v>
      </c>
      <c r="AE190" s="333" t="str">
        <f t="shared" si="213"/>
        <v>AA$186:AA$193</v>
      </c>
    </row>
    <row r="191" spans="1:31" s="330" customFormat="1" hidden="1" x14ac:dyDescent="0.2">
      <c r="A191" s="324"/>
      <c r="B191" s="134">
        <v>6</v>
      </c>
      <c r="C191" s="67" t="str">
        <f t="shared" ca="1" si="201"/>
        <v/>
      </c>
      <c r="D191" s="67" t="str">
        <f t="shared" si="202"/>
        <v/>
      </c>
      <c r="E191" s="36"/>
      <c r="F191" s="334" t="s">
        <v>98</v>
      </c>
      <c r="G191" s="335"/>
      <c r="H191" s="335"/>
      <c r="I191" s="59" t="str">
        <f t="shared" si="203"/>
        <v/>
      </c>
      <c r="J191" s="59" t="str">
        <f t="shared" si="203"/>
        <v/>
      </c>
      <c r="K191" s="59" t="str">
        <f t="shared" si="203"/>
        <v/>
      </c>
      <c r="L191" s="59" t="str">
        <f t="shared" si="203"/>
        <v/>
      </c>
      <c r="M191" s="59" t="str">
        <f t="shared" si="203"/>
        <v/>
      </c>
      <c r="N191" s="59" t="str">
        <f t="shared" si="203"/>
        <v/>
      </c>
      <c r="O191" s="59" t="str">
        <f t="shared" si="203"/>
        <v/>
      </c>
      <c r="P191" s="59" t="str">
        <f t="shared" si="203"/>
        <v/>
      </c>
      <c r="Q191" s="333"/>
      <c r="R191" s="333"/>
      <c r="S191" s="134"/>
      <c r="T191" s="134" t="str">
        <f t="shared" ca="1" si="204"/>
        <v>Error</v>
      </c>
      <c r="U191" s="134">
        <f t="shared" ca="1" si="205"/>
        <v>2</v>
      </c>
      <c r="V191" s="332" t="e">
        <f t="shared" ca="1" si="206"/>
        <v>#N/A</v>
      </c>
      <c r="W191" s="134" t="e">
        <f t="shared" si="207"/>
        <v>#N/A</v>
      </c>
      <c r="X191" s="134">
        <f t="shared" ca="1" si="208"/>
        <v>8</v>
      </c>
      <c r="Y191" s="35" t="e">
        <f t="shared" si="209"/>
        <v>#N/A</v>
      </c>
      <c r="Z191" s="330" t="str">
        <f t="shared" si="210"/>
        <v/>
      </c>
      <c r="AA191" s="330" t="e">
        <f t="shared" si="211"/>
        <v>#N/A</v>
      </c>
      <c r="AB191" s="330" t="str">
        <f>IF(S188="A","Admin!B29","Admin!C29")</f>
        <v>Admin!C29</v>
      </c>
      <c r="AC191" s="336">
        <f t="shared" si="214"/>
        <v>-4</v>
      </c>
      <c r="AD191" s="333" t="str">
        <f t="shared" si="212"/>
        <v>S187</v>
      </c>
      <c r="AE191" s="333" t="str">
        <f t="shared" si="213"/>
        <v>AA$186:AA$193</v>
      </c>
    </row>
    <row r="192" spans="1:31" s="330" customFormat="1" hidden="1" x14ac:dyDescent="0.2">
      <c r="A192" s="324"/>
      <c r="B192" s="134">
        <v>7</v>
      </c>
      <c r="C192" s="67" t="str">
        <f t="shared" ca="1" si="201"/>
        <v/>
      </c>
      <c r="D192" s="67" t="str">
        <f t="shared" si="202"/>
        <v/>
      </c>
      <c r="E192" s="36"/>
      <c r="F192" s="334" t="s">
        <v>98</v>
      </c>
      <c r="G192" s="335"/>
      <c r="H192" s="335"/>
      <c r="I192" s="59" t="str">
        <f t="shared" si="203"/>
        <v/>
      </c>
      <c r="J192" s="59" t="str">
        <f t="shared" si="203"/>
        <v/>
      </c>
      <c r="K192" s="59" t="str">
        <f t="shared" si="203"/>
        <v/>
      </c>
      <c r="L192" s="59" t="str">
        <f t="shared" si="203"/>
        <v/>
      </c>
      <c r="M192" s="59" t="str">
        <f t="shared" si="203"/>
        <v/>
      </c>
      <c r="N192" s="59" t="str">
        <f t="shared" si="203"/>
        <v/>
      </c>
      <c r="O192" s="59" t="str">
        <f t="shared" si="203"/>
        <v/>
      </c>
      <c r="P192" s="59" t="str">
        <f t="shared" si="203"/>
        <v/>
      </c>
      <c r="Q192" s="333"/>
      <c r="R192" s="333"/>
      <c r="S192" s="134"/>
      <c r="T192" s="134" t="str">
        <f t="shared" ca="1" si="204"/>
        <v>Error</v>
      </c>
      <c r="U192" s="134">
        <f t="shared" ca="1" si="205"/>
        <v>1</v>
      </c>
      <c r="V192" s="332" t="e">
        <f t="shared" ca="1" si="206"/>
        <v>#N/A</v>
      </c>
      <c r="W192" s="134" t="e">
        <f t="shared" si="207"/>
        <v>#N/A</v>
      </c>
      <c r="X192" s="134">
        <f t="shared" ca="1" si="208"/>
        <v>8</v>
      </c>
      <c r="Y192" s="35" t="e">
        <f t="shared" si="209"/>
        <v>#N/A</v>
      </c>
      <c r="Z192" s="330" t="str">
        <f t="shared" si="210"/>
        <v/>
      </c>
      <c r="AA192" s="330" t="e">
        <f t="shared" si="211"/>
        <v>#N/A</v>
      </c>
      <c r="AB192" s="330" t="str">
        <f>IF(S188="A","Admin!B30","Admin!C30")</f>
        <v>Admin!C30</v>
      </c>
      <c r="AC192" s="336">
        <f t="shared" si="214"/>
        <v>-5</v>
      </c>
      <c r="AD192" s="333" t="str">
        <f t="shared" si="212"/>
        <v>S187</v>
      </c>
      <c r="AE192" s="333" t="str">
        <f t="shared" si="213"/>
        <v>AA$186:AA$193</v>
      </c>
    </row>
    <row r="193" spans="1:31" s="330" customFormat="1" hidden="1" x14ac:dyDescent="0.2">
      <c r="A193" s="324"/>
      <c r="B193" s="134">
        <v>8</v>
      </c>
      <c r="C193" s="67" t="str">
        <f t="shared" ca="1" si="201"/>
        <v/>
      </c>
      <c r="D193" s="67" t="str">
        <f t="shared" si="202"/>
        <v/>
      </c>
      <c r="E193" s="36"/>
      <c r="F193" s="334" t="s">
        <v>98</v>
      </c>
      <c r="G193" s="335"/>
      <c r="H193" s="335"/>
      <c r="I193" s="59" t="str">
        <f t="shared" si="203"/>
        <v/>
      </c>
      <c r="J193" s="59" t="str">
        <f t="shared" si="203"/>
        <v/>
      </c>
      <c r="K193" s="59" t="str">
        <f t="shared" si="203"/>
        <v/>
      </c>
      <c r="L193" s="59" t="str">
        <f t="shared" si="203"/>
        <v/>
      </c>
      <c r="M193" s="59" t="str">
        <f t="shared" si="203"/>
        <v/>
      </c>
      <c r="N193" s="59" t="str">
        <f t="shared" si="203"/>
        <v/>
      </c>
      <c r="O193" s="59" t="str">
        <f t="shared" si="203"/>
        <v/>
      </c>
      <c r="P193" s="59" t="str">
        <f t="shared" si="203"/>
        <v/>
      </c>
      <c r="Q193" s="333"/>
      <c r="R193" s="333"/>
      <c r="S193" s="134"/>
      <c r="T193" s="134" t="str">
        <f t="shared" ca="1" si="204"/>
        <v>Error</v>
      </c>
      <c r="U193" s="134">
        <f t="shared" ca="1" si="205"/>
        <v>0</v>
      </c>
      <c r="V193" s="332" t="e">
        <f t="shared" ca="1" si="206"/>
        <v>#N/A</v>
      </c>
      <c r="W193" s="134" t="e">
        <f t="shared" si="207"/>
        <v>#N/A</v>
      </c>
      <c r="X193" s="134">
        <f t="shared" ca="1" si="208"/>
        <v>8</v>
      </c>
      <c r="Y193" s="35" t="e">
        <f t="shared" si="209"/>
        <v>#N/A</v>
      </c>
      <c r="Z193" s="330" t="str">
        <f t="shared" si="210"/>
        <v/>
      </c>
      <c r="AA193" s="330" t="e">
        <f t="shared" si="211"/>
        <v>#N/A</v>
      </c>
      <c r="AB193" s="330" t="str">
        <f>IF(S188="A","Admin!B31","Admin!C31")</f>
        <v>Admin!C31</v>
      </c>
      <c r="AC193" s="336">
        <f t="shared" si="214"/>
        <v>-6</v>
      </c>
      <c r="AD193" s="333" t="str">
        <f t="shared" si="212"/>
        <v>S187</v>
      </c>
      <c r="AE193" s="333" t="str">
        <f t="shared" si="213"/>
        <v>AA$186:AA$193</v>
      </c>
    </row>
    <row r="194" spans="1:31" s="330" customFormat="1" hidden="1" x14ac:dyDescent="0.2">
      <c r="A194" s="324"/>
      <c r="B194" s="333"/>
      <c r="W194" s="333"/>
      <c r="X194" s="333"/>
      <c r="AD194" s="333"/>
    </row>
    <row r="195" spans="1:31" s="330" customFormat="1" hidden="1" x14ac:dyDescent="0.2">
      <c r="A195" s="324"/>
      <c r="B195" s="333"/>
      <c r="W195" s="333"/>
      <c r="X195" s="333"/>
      <c r="AD195" s="333"/>
    </row>
    <row r="196" spans="1:31" s="333" customFormat="1" hidden="1" x14ac:dyDescent="0.2">
      <c r="A196" s="206"/>
      <c r="B196" s="339" t="e">
        <f ca="1">S198 &amp; " " &amp; S200 &amp; " string  (" &amp; S$3 &amp;")"</f>
        <v>#N/A</v>
      </c>
      <c r="D196" s="340" t="s">
        <v>71</v>
      </c>
      <c r="E196" s="52"/>
      <c r="F196" s="341" t="s">
        <v>72</v>
      </c>
      <c r="H196" s="342"/>
      <c r="I196" s="341"/>
    </row>
    <row r="197" spans="1:31" s="330" customFormat="1" hidden="1" x14ac:dyDescent="0.2">
      <c r="A197" s="324"/>
      <c r="B197" s="325" t="s">
        <v>26</v>
      </c>
      <c r="C197" s="326" t="s">
        <v>23</v>
      </c>
      <c r="D197" s="326" t="s">
        <v>70</v>
      </c>
      <c r="E197" s="327" t="s">
        <v>24</v>
      </c>
      <c r="F197" s="328" t="s">
        <v>27</v>
      </c>
      <c r="G197" s="329"/>
      <c r="H197" s="329"/>
      <c r="I197" s="326" t="str">
        <f t="shared" ref="I197:P197" si="215">I$3</f>
        <v>Bromsgrove &amp; Redditch AC</v>
      </c>
      <c r="J197" s="326" t="str">
        <f t="shared" si="215"/>
        <v>Burton AC</v>
      </c>
      <c r="K197" s="326" t="str">
        <f t="shared" si="215"/>
        <v>Kidderminster &amp; Stourport AC</v>
      </c>
      <c r="L197" s="326" t="str">
        <f t="shared" si="215"/>
        <v>Newport Harriers</v>
      </c>
      <c r="M197" s="326" t="str">
        <f t="shared" si="215"/>
        <v>Royal Sutton Coldfield</v>
      </c>
      <c r="N197" s="326" t="str">
        <f t="shared" si="215"/>
        <v>Solihull &amp; Small Heath AC</v>
      </c>
      <c r="O197" s="326" t="str">
        <f t="shared" si="215"/>
        <v>Stratford on Avon AC</v>
      </c>
      <c r="P197" s="326" t="str">
        <f t="shared" si="215"/>
        <v>Team8</v>
      </c>
      <c r="S197" s="331">
        <v>44</v>
      </c>
      <c r="T197" s="332"/>
      <c r="U197" s="134" t="s">
        <v>81</v>
      </c>
      <c r="V197" s="332"/>
      <c r="W197" s="134"/>
      <c r="X197" s="134" t="s">
        <v>82</v>
      </c>
      <c r="Y197" s="332" t="s">
        <v>83</v>
      </c>
      <c r="Z197" s="330" t="s">
        <v>84</v>
      </c>
      <c r="AD197" s="333"/>
    </row>
    <row r="198" spans="1:31" s="330" customFormat="1" hidden="1" x14ac:dyDescent="0.2">
      <c r="A198" s="324"/>
      <c r="B198" s="134">
        <v>1</v>
      </c>
      <c r="C198" s="67" t="str">
        <f t="shared" ref="C198:C205" ca="1" si="216">IF(ISNA(V198),"",V198)</f>
        <v/>
      </c>
      <c r="D198" s="67" t="str">
        <f t="shared" ref="D198:D205" si="217">IF(ISNA(Y198),"",Y198)</f>
        <v/>
      </c>
      <c r="E198" s="36"/>
      <c r="F198" s="334" t="s">
        <v>98</v>
      </c>
      <c r="G198" s="335"/>
      <c r="H198" s="335"/>
      <c r="I198" s="59" t="str">
        <f t="shared" ref="I198:P205" si="218">IF($Z198=I$3,$T198,"")</f>
        <v/>
      </c>
      <c r="J198" s="59" t="str">
        <f t="shared" si="218"/>
        <v/>
      </c>
      <c r="K198" s="59" t="str">
        <f t="shared" si="218"/>
        <v/>
      </c>
      <c r="L198" s="59" t="str">
        <f t="shared" si="218"/>
        <v/>
      </c>
      <c r="M198" s="59" t="str">
        <f t="shared" si="218"/>
        <v/>
      </c>
      <c r="N198" s="59" t="str">
        <f t="shared" si="218"/>
        <v/>
      </c>
      <c r="O198" s="59" t="str">
        <f t="shared" si="218"/>
        <v/>
      </c>
      <c r="P198" s="59" t="str">
        <f t="shared" si="218"/>
        <v/>
      </c>
      <c r="Q198" s="333"/>
      <c r="R198" s="333"/>
      <c r="S198" s="134" t="e">
        <f ca="1">VLOOKUP(S197,INDIRECT($S$5),2,FALSE)</f>
        <v>#N/A</v>
      </c>
      <c r="T198" s="134" t="str">
        <f t="shared" ref="T198:T205" ca="1" si="219">IF(X198&gt;1,"Error",U198)</f>
        <v>Error</v>
      </c>
      <c r="U198" s="134">
        <f t="shared" ref="U198:U205" ca="1" si="220">IF(AND(E198&lt;&gt;"",LEFT(F198,1)="d"),0,INDIRECT(AB198))</f>
        <v>10</v>
      </c>
      <c r="V198" s="332" t="e">
        <f t="shared" ref="V198:V205" ca="1" si="221">HLOOKUP(E198,INDIRECT($S$4),INDIRECT(AD198),FALSE)</f>
        <v>#N/A</v>
      </c>
      <c r="W198" s="134" t="e">
        <f t="shared" ref="W198:W205" si="222">CONCATENATE("=",AA198)</f>
        <v>#N/A</v>
      </c>
      <c r="X198" s="134">
        <f t="shared" ref="X198:X205" ca="1" si="223">COUNTIF(INDIRECT(AE198),W198)</f>
        <v>8</v>
      </c>
      <c r="Y198" s="35" t="e">
        <f t="shared" ref="Y198:Y205" si="224">VLOOKUP(E198,TeamID,2,FALSE)</f>
        <v>#N/A</v>
      </c>
      <c r="Z198" s="330" t="str">
        <f t="shared" ref="Z198:Z205" si="225">IF(ISNA(Y198),"",Y198)</f>
        <v/>
      </c>
      <c r="AA198" s="330" t="e">
        <f t="shared" ref="AA198:AA205" si="226">HLOOKUP(E198,$I$24:$X$25, 2, FALSE)</f>
        <v>#N/A</v>
      </c>
      <c r="AB198" s="330" t="str">
        <f>IF(S200="A","Admin!B24","Admin!C24")</f>
        <v>Admin!B24</v>
      </c>
      <c r="AC198" s="336">
        <v>1</v>
      </c>
      <c r="AD198" s="333" t="str">
        <f t="shared" ref="AD198:AD205" si="227">"S" &amp; ROW(AB198)+AC198</f>
        <v>S199</v>
      </c>
      <c r="AE198" s="333" t="str">
        <f t="shared" ref="AE198:AE205" si="228">"AA$"&amp;ROW(AD198)+AC198-1&amp;":AA$"&amp;ROW(AD198)+AC198+6</f>
        <v>AA$198:AA$205</v>
      </c>
    </row>
    <row r="199" spans="1:31" s="330" customFormat="1" hidden="1" x14ac:dyDescent="0.2">
      <c r="A199" s="324"/>
      <c r="B199" s="134">
        <v>2</v>
      </c>
      <c r="C199" s="67" t="str">
        <f t="shared" ca="1" si="216"/>
        <v/>
      </c>
      <c r="D199" s="67" t="str">
        <f t="shared" si="217"/>
        <v/>
      </c>
      <c r="E199" s="36"/>
      <c r="F199" s="334" t="s">
        <v>98</v>
      </c>
      <c r="G199" s="335"/>
      <c r="H199" s="335"/>
      <c r="I199" s="59" t="str">
        <f t="shared" si="218"/>
        <v/>
      </c>
      <c r="J199" s="59" t="str">
        <f t="shared" si="218"/>
        <v/>
      </c>
      <c r="K199" s="59" t="str">
        <f t="shared" si="218"/>
        <v/>
      </c>
      <c r="L199" s="59" t="str">
        <f t="shared" si="218"/>
        <v/>
      </c>
      <c r="M199" s="59" t="str">
        <f t="shared" si="218"/>
        <v/>
      </c>
      <c r="N199" s="59" t="str">
        <f t="shared" si="218"/>
        <v/>
      </c>
      <c r="O199" s="59" t="str">
        <f t="shared" si="218"/>
        <v/>
      </c>
      <c r="P199" s="59" t="str">
        <f t="shared" si="218"/>
        <v/>
      </c>
      <c r="Q199" s="333"/>
      <c r="R199" s="333"/>
      <c r="S199" s="134">
        <f>S197-$S$7</f>
        <v>43</v>
      </c>
      <c r="T199" s="134" t="str">
        <f t="shared" ca="1" si="219"/>
        <v>Error</v>
      </c>
      <c r="U199" s="134">
        <f t="shared" ca="1" si="220"/>
        <v>8</v>
      </c>
      <c r="V199" s="332" t="e">
        <f t="shared" ca="1" si="221"/>
        <v>#N/A</v>
      </c>
      <c r="W199" s="134" t="e">
        <f t="shared" si="222"/>
        <v>#N/A</v>
      </c>
      <c r="X199" s="134">
        <f t="shared" ca="1" si="223"/>
        <v>8</v>
      </c>
      <c r="Y199" s="35" t="e">
        <f t="shared" si="224"/>
        <v>#N/A</v>
      </c>
      <c r="Z199" s="330" t="str">
        <f t="shared" si="225"/>
        <v/>
      </c>
      <c r="AA199" s="330" t="e">
        <f t="shared" si="226"/>
        <v>#N/A</v>
      </c>
      <c r="AB199" s="330" t="str">
        <f>IF(S200="A","Admin!B25","Admin!C25")</f>
        <v>Admin!B25</v>
      </c>
      <c r="AC199" s="336">
        <f t="shared" ref="AC199:AC205" si="229">AC198-1</f>
        <v>0</v>
      </c>
      <c r="AD199" s="333" t="str">
        <f t="shared" si="227"/>
        <v>S199</v>
      </c>
      <c r="AE199" s="333" t="str">
        <f t="shared" si="228"/>
        <v>AA$198:AA$205</v>
      </c>
    </row>
    <row r="200" spans="1:31" s="330" customFormat="1" hidden="1" x14ac:dyDescent="0.2">
      <c r="A200" s="324"/>
      <c r="B200" s="134">
        <v>3</v>
      </c>
      <c r="C200" s="67" t="str">
        <f t="shared" ca="1" si="216"/>
        <v/>
      </c>
      <c r="D200" s="67" t="str">
        <f t="shared" si="217"/>
        <v/>
      </c>
      <c r="E200" s="36"/>
      <c r="F200" s="334" t="s">
        <v>98</v>
      </c>
      <c r="G200" s="335"/>
      <c r="H200" s="335"/>
      <c r="I200" s="59" t="str">
        <f t="shared" si="218"/>
        <v/>
      </c>
      <c r="J200" s="59" t="str">
        <f t="shared" si="218"/>
        <v/>
      </c>
      <c r="K200" s="59" t="str">
        <f t="shared" si="218"/>
        <v/>
      </c>
      <c r="L200" s="59" t="str">
        <f t="shared" si="218"/>
        <v/>
      </c>
      <c r="M200" s="59" t="str">
        <f t="shared" si="218"/>
        <v/>
      </c>
      <c r="N200" s="59" t="str">
        <f t="shared" si="218"/>
        <v/>
      </c>
      <c r="O200" s="59" t="str">
        <f t="shared" si="218"/>
        <v/>
      </c>
      <c r="P200" s="59" t="str">
        <f t="shared" si="218"/>
        <v/>
      </c>
      <c r="Q200" s="333"/>
      <c r="R200" s="333"/>
      <c r="S200" s="337" t="s">
        <v>44</v>
      </c>
      <c r="T200" s="134" t="str">
        <f t="shared" ca="1" si="219"/>
        <v>Error</v>
      </c>
      <c r="U200" s="134">
        <f t="shared" ca="1" si="220"/>
        <v>7</v>
      </c>
      <c r="V200" s="332" t="e">
        <f t="shared" ca="1" si="221"/>
        <v>#N/A</v>
      </c>
      <c r="W200" s="134" t="e">
        <f t="shared" si="222"/>
        <v>#N/A</v>
      </c>
      <c r="X200" s="134">
        <f t="shared" ca="1" si="223"/>
        <v>8</v>
      </c>
      <c r="Y200" s="35" t="e">
        <f t="shared" si="224"/>
        <v>#N/A</v>
      </c>
      <c r="Z200" s="330" t="str">
        <f t="shared" si="225"/>
        <v/>
      </c>
      <c r="AA200" s="330" t="e">
        <f t="shared" si="226"/>
        <v>#N/A</v>
      </c>
      <c r="AB200" s="330" t="str">
        <f>IF(S200="A","Admin!B26","Admin!C26")</f>
        <v>Admin!B26</v>
      </c>
      <c r="AC200" s="336">
        <f t="shared" si="229"/>
        <v>-1</v>
      </c>
      <c r="AD200" s="333" t="str">
        <f t="shared" si="227"/>
        <v>S199</v>
      </c>
      <c r="AE200" s="333" t="str">
        <f t="shared" si="228"/>
        <v>AA$198:AA$205</v>
      </c>
    </row>
    <row r="201" spans="1:31" s="330" customFormat="1" hidden="1" x14ac:dyDescent="0.2">
      <c r="A201" s="324"/>
      <c r="B201" s="134">
        <v>4</v>
      </c>
      <c r="C201" s="67" t="str">
        <f t="shared" ca="1" si="216"/>
        <v/>
      </c>
      <c r="D201" s="67" t="str">
        <f t="shared" si="217"/>
        <v/>
      </c>
      <c r="E201" s="36"/>
      <c r="F201" s="334" t="s">
        <v>98</v>
      </c>
      <c r="G201" s="335"/>
      <c r="H201" s="335"/>
      <c r="I201" s="59" t="str">
        <f t="shared" si="218"/>
        <v/>
      </c>
      <c r="J201" s="59" t="str">
        <f t="shared" si="218"/>
        <v/>
      </c>
      <c r="K201" s="59" t="str">
        <f t="shared" si="218"/>
        <v/>
      </c>
      <c r="L201" s="59" t="str">
        <f t="shared" si="218"/>
        <v/>
      </c>
      <c r="M201" s="59" t="str">
        <f t="shared" si="218"/>
        <v/>
      </c>
      <c r="N201" s="59" t="str">
        <f t="shared" si="218"/>
        <v/>
      </c>
      <c r="O201" s="59" t="str">
        <f t="shared" si="218"/>
        <v/>
      </c>
      <c r="P201" s="59" t="str">
        <f t="shared" si="218"/>
        <v/>
      </c>
      <c r="Q201" s="333"/>
      <c r="R201" s="333"/>
      <c r="S201" s="338" t="s">
        <v>85</v>
      </c>
      <c r="T201" s="134" t="str">
        <f t="shared" ca="1" si="219"/>
        <v>Error</v>
      </c>
      <c r="U201" s="134">
        <f t="shared" ca="1" si="220"/>
        <v>6</v>
      </c>
      <c r="V201" s="332" t="e">
        <f t="shared" ca="1" si="221"/>
        <v>#N/A</v>
      </c>
      <c r="W201" s="134" t="e">
        <f t="shared" si="222"/>
        <v>#N/A</v>
      </c>
      <c r="X201" s="134">
        <f t="shared" ca="1" si="223"/>
        <v>8</v>
      </c>
      <c r="Y201" s="35" t="e">
        <f t="shared" si="224"/>
        <v>#N/A</v>
      </c>
      <c r="Z201" s="330" t="str">
        <f t="shared" si="225"/>
        <v/>
      </c>
      <c r="AA201" s="330" t="e">
        <f t="shared" si="226"/>
        <v>#N/A</v>
      </c>
      <c r="AB201" s="330" t="str">
        <f>IF(S200="A","Admin!B27","Admin!C27")</f>
        <v>Admin!B27</v>
      </c>
      <c r="AC201" s="336">
        <f t="shared" si="229"/>
        <v>-2</v>
      </c>
      <c r="AD201" s="333" t="str">
        <f t="shared" si="227"/>
        <v>S199</v>
      </c>
      <c r="AE201" s="333" t="str">
        <f t="shared" si="228"/>
        <v>AA$198:AA$205</v>
      </c>
    </row>
    <row r="202" spans="1:31" s="330" customFormat="1" hidden="1" x14ac:dyDescent="0.2">
      <c r="A202" s="324"/>
      <c r="B202" s="134">
        <v>5</v>
      </c>
      <c r="C202" s="67" t="str">
        <f t="shared" ca="1" si="216"/>
        <v/>
      </c>
      <c r="D202" s="67" t="str">
        <f t="shared" si="217"/>
        <v/>
      </c>
      <c r="E202" s="36"/>
      <c r="F202" s="334" t="s">
        <v>98</v>
      </c>
      <c r="G202" s="335"/>
      <c r="H202" s="335"/>
      <c r="I202" s="59" t="str">
        <f t="shared" si="218"/>
        <v/>
      </c>
      <c r="J202" s="59" t="str">
        <f t="shared" si="218"/>
        <v/>
      </c>
      <c r="K202" s="59" t="str">
        <f t="shared" si="218"/>
        <v/>
      </c>
      <c r="L202" s="59" t="str">
        <f t="shared" si="218"/>
        <v/>
      </c>
      <c r="M202" s="59" t="str">
        <f t="shared" si="218"/>
        <v/>
      </c>
      <c r="N202" s="59" t="str">
        <f t="shared" si="218"/>
        <v/>
      </c>
      <c r="O202" s="59" t="str">
        <f t="shared" si="218"/>
        <v/>
      </c>
      <c r="P202" s="59" t="str">
        <f t="shared" si="218"/>
        <v/>
      </c>
      <c r="Q202" s="333"/>
      <c r="R202" s="333"/>
      <c r="S202" s="134"/>
      <c r="T202" s="134" t="str">
        <f t="shared" ca="1" si="219"/>
        <v>Error</v>
      </c>
      <c r="U202" s="134">
        <f t="shared" ca="1" si="220"/>
        <v>5</v>
      </c>
      <c r="V202" s="332" t="e">
        <f t="shared" ca="1" si="221"/>
        <v>#N/A</v>
      </c>
      <c r="W202" s="134" t="e">
        <f t="shared" si="222"/>
        <v>#N/A</v>
      </c>
      <c r="X202" s="134">
        <f t="shared" ca="1" si="223"/>
        <v>8</v>
      </c>
      <c r="Y202" s="35" t="e">
        <f t="shared" si="224"/>
        <v>#N/A</v>
      </c>
      <c r="Z202" s="330" t="str">
        <f t="shared" si="225"/>
        <v/>
      </c>
      <c r="AA202" s="330" t="e">
        <f t="shared" si="226"/>
        <v>#N/A</v>
      </c>
      <c r="AB202" s="330" t="str">
        <f>IF(S200="A","Admin!B28","Admin!C28")</f>
        <v>Admin!B28</v>
      </c>
      <c r="AC202" s="336">
        <f t="shared" si="229"/>
        <v>-3</v>
      </c>
      <c r="AD202" s="333" t="str">
        <f t="shared" si="227"/>
        <v>S199</v>
      </c>
      <c r="AE202" s="333" t="str">
        <f t="shared" si="228"/>
        <v>AA$198:AA$205</v>
      </c>
    </row>
    <row r="203" spans="1:31" s="330" customFormat="1" hidden="1" x14ac:dyDescent="0.2">
      <c r="A203" s="324"/>
      <c r="B203" s="134">
        <v>6</v>
      </c>
      <c r="C203" s="67" t="str">
        <f t="shared" ca="1" si="216"/>
        <v/>
      </c>
      <c r="D203" s="67" t="str">
        <f t="shared" si="217"/>
        <v/>
      </c>
      <c r="E203" s="36"/>
      <c r="F203" s="334" t="s">
        <v>98</v>
      </c>
      <c r="G203" s="335"/>
      <c r="H203" s="335"/>
      <c r="I203" s="59" t="str">
        <f t="shared" si="218"/>
        <v/>
      </c>
      <c r="J203" s="59" t="str">
        <f t="shared" si="218"/>
        <v/>
      </c>
      <c r="K203" s="59" t="str">
        <f t="shared" si="218"/>
        <v/>
      </c>
      <c r="L203" s="59" t="str">
        <f t="shared" si="218"/>
        <v/>
      </c>
      <c r="M203" s="59" t="str">
        <f t="shared" si="218"/>
        <v/>
      </c>
      <c r="N203" s="59" t="str">
        <f t="shared" si="218"/>
        <v/>
      </c>
      <c r="O203" s="59" t="str">
        <f t="shared" si="218"/>
        <v/>
      </c>
      <c r="P203" s="59" t="str">
        <f t="shared" si="218"/>
        <v/>
      </c>
      <c r="Q203" s="333"/>
      <c r="R203" s="333"/>
      <c r="S203" s="134"/>
      <c r="T203" s="134" t="str">
        <f t="shared" ca="1" si="219"/>
        <v>Error</v>
      </c>
      <c r="U203" s="134">
        <f t="shared" ca="1" si="220"/>
        <v>4</v>
      </c>
      <c r="V203" s="332" t="e">
        <f t="shared" ca="1" si="221"/>
        <v>#N/A</v>
      </c>
      <c r="W203" s="134" t="e">
        <f t="shared" si="222"/>
        <v>#N/A</v>
      </c>
      <c r="X203" s="134">
        <f t="shared" ca="1" si="223"/>
        <v>8</v>
      </c>
      <c r="Y203" s="35" t="e">
        <f t="shared" si="224"/>
        <v>#N/A</v>
      </c>
      <c r="Z203" s="330" t="str">
        <f t="shared" si="225"/>
        <v/>
      </c>
      <c r="AA203" s="330" t="e">
        <f t="shared" si="226"/>
        <v>#N/A</v>
      </c>
      <c r="AB203" s="330" t="str">
        <f>IF(S200="A","Admin!B29","Admin!C29")</f>
        <v>Admin!B29</v>
      </c>
      <c r="AC203" s="336">
        <f t="shared" si="229"/>
        <v>-4</v>
      </c>
      <c r="AD203" s="333" t="str">
        <f t="shared" si="227"/>
        <v>S199</v>
      </c>
      <c r="AE203" s="333" t="str">
        <f t="shared" si="228"/>
        <v>AA$198:AA$205</v>
      </c>
    </row>
    <row r="204" spans="1:31" s="330" customFormat="1" hidden="1" x14ac:dyDescent="0.2">
      <c r="A204" s="324"/>
      <c r="B204" s="134">
        <v>7</v>
      </c>
      <c r="C204" s="67" t="str">
        <f t="shared" ca="1" si="216"/>
        <v/>
      </c>
      <c r="D204" s="67" t="str">
        <f t="shared" si="217"/>
        <v/>
      </c>
      <c r="E204" s="36"/>
      <c r="F204" s="334" t="s">
        <v>98</v>
      </c>
      <c r="G204" s="335"/>
      <c r="H204" s="335"/>
      <c r="I204" s="59" t="str">
        <f t="shared" si="218"/>
        <v/>
      </c>
      <c r="J204" s="59" t="str">
        <f t="shared" si="218"/>
        <v/>
      </c>
      <c r="K204" s="59" t="str">
        <f t="shared" si="218"/>
        <v/>
      </c>
      <c r="L204" s="59" t="str">
        <f t="shared" si="218"/>
        <v/>
      </c>
      <c r="M204" s="59" t="str">
        <f t="shared" si="218"/>
        <v/>
      </c>
      <c r="N204" s="59" t="str">
        <f t="shared" si="218"/>
        <v/>
      </c>
      <c r="O204" s="59" t="str">
        <f t="shared" si="218"/>
        <v/>
      </c>
      <c r="P204" s="59" t="str">
        <f t="shared" si="218"/>
        <v/>
      </c>
      <c r="Q204" s="333"/>
      <c r="R204" s="333"/>
      <c r="S204" s="134"/>
      <c r="T204" s="134" t="str">
        <f t="shared" ca="1" si="219"/>
        <v>Error</v>
      </c>
      <c r="U204" s="134">
        <f t="shared" ca="1" si="220"/>
        <v>3</v>
      </c>
      <c r="V204" s="332" t="e">
        <f t="shared" ca="1" si="221"/>
        <v>#N/A</v>
      </c>
      <c r="W204" s="134" t="e">
        <f t="shared" si="222"/>
        <v>#N/A</v>
      </c>
      <c r="X204" s="134">
        <f t="shared" ca="1" si="223"/>
        <v>8</v>
      </c>
      <c r="Y204" s="35" t="e">
        <f t="shared" si="224"/>
        <v>#N/A</v>
      </c>
      <c r="Z204" s="330" t="str">
        <f t="shared" si="225"/>
        <v/>
      </c>
      <c r="AA204" s="330" t="e">
        <f t="shared" si="226"/>
        <v>#N/A</v>
      </c>
      <c r="AB204" s="330" t="str">
        <f>IF(S200="A","Admin!B30","Admin!C30")</f>
        <v>Admin!B30</v>
      </c>
      <c r="AC204" s="336">
        <f t="shared" si="229"/>
        <v>-5</v>
      </c>
      <c r="AD204" s="333" t="str">
        <f t="shared" si="227"/>
        <v>S199</v>
      </c>
      <c r="AE204" s="333" t="str">
        <f t="shared" si="228"/>
        <v>AA$198:AA$205</v>
      </c>
    </row>
    <row r="205" spans="1:31" s="330" customFormat="1" hidden="1" x14ac:dyDescent="0.2">
      <c r="A205" s="324"/>
      <c r="B205" s="134">
        <v>8</v>
      </c>
      <c r="C205" s="67" t="str">
        <f t="shared" ca="1" si="216"/>
        <v/>
      </c>
      <c r="D205" s="67" t="str">
        <f t="shared" si="217"/>
        <v/>
      </c>
      <c r="E205" s="36"/>
      <c r="F205" s="334" t="s">
        <v>98</v>
      </c>
      <c r="G205" s="335"/>
      <c r="H205" s="335"/>
      <c r="I205" s="59" t="str">
        <f t="shared" si="218"/>
        <v/>
      </c>
      <c r="J205" s="59" t="str">
        <f t="shared" si="218"/>
        <v/>
      </c>
      <c r="K205" s="59" t="str">
        <f t="shared" si="218"/>
        <v/>
      </c>
      <c r="L205" s="59" t="str">
        <f t="shared" si="218"/>
        <v/>
      </c>
      <c r="M205" s="59" t="str">
        <f t="shared" si="218"/>
        <v/>
      </c>
      <c r="N205" s="59" t="str">
        <f t="shared" si="218"/>
        <v/>
      </c>
      <c r="O205" s="59" t="str">
        <f t="shared" si="218"/>
        <v/>
      </c>
      <c r="P205" s="59" t="str">
        <f t="shared" si="218"/>
        <v/>
      </c>
      <c r="Q205" s="333"/>
      <c r="R205" s="333"/>
      <c r="S205" s="134"/>
      <c r="T205" s="134" t="str">
        <f t="shared" ca="1" si="219"/>
        <v>Error</v>
      </c>
      <c r="U205" s="134">
        <f t="shared" ca="1" si="220"/>
        <v>0</v>
      </c>
      <c r="V205" s="332" t="e">
        <f t="shared" ca="1" si="221"/>
        <v>#N/A</v>
      </c>
      <c r="W205" s="134" t="e">
        <f t="shared" si="222"/>
        <v>#N/A</v>
      </c>
      <c r="X205" s="134">
        <f t="shared" ca="1" si="223"/>
        <v>8</v>
      </c>
      <c r="Y205" s="35" t="e">
        <f t="shared" si="224"/>
        <v>#N/A</v>
      </c>
      <c r="Z205" s="330" t="str">
        <f t="shared" si="225"/>
        <v/>
      </c>
      <c r="AA205" s="330" t="e">
        <f t="shared" si="226"/>
        <v>#N/A</v>
      </c>
      <c r="AB205" s="330" t="str">
        <f>IF(S200="A","Admin!B31","Admin!C31")</f>
        <v>Admin!B31</v>
      </c>
      <c r="AC205" s="336">
        <f t="shared" si="229"/>
        <v>-6</v>
      </c>
      <c r="AD205" s="333" t="str">
        <f t="shared" si="227"/>
        <v>S199</v>
      </c>
      <c r="AE205" s="333" t="str">
        <f t="shared" si="228"/>
        <v>AA$198:AA$205</v>
      </c>
    </row>
    <row r="206" spans="1:31" s="330" customFormat="1" ht="12" hidden="1" customHeight="1" x14ac:dyDescent="0.2">
      <c r="A206" s="324"/>
      <c r="B206" s="343"/>
      <c r="C206" s="329"/>
      <c r="D206" s="329"/>
      <c r="E206" s="343"/>
      <c r="F206" s="335" t="s">
        <v>98</v>
      </c>
      <c r="G206" s="335"/>
      <c r="H206" s="335"/>
      <c r="I206" s="344"/>
      <c r="J206" s="344"/>
      <c r="K206" s="344"/>
      <c r="L206" s="344"/>
      <c r="M206" s="344"/>
      <c r="N206" s="344"/>
      <c r="O206" s="344"/>
      <c r="P206" s="344"/>
      <c r="Q206" s="333"/>
      <c r="R206" s="333"/>
      <c r="S206" s="134"/>
      <c r="T206" s="134"/>
      <c r="U206" s="332"/>
      <c r="V206" s="332"/>
      <c r="W206" s="134"/>
      <c r="X206" s="134"/>
      <c r="Y206" s="332"/>
      <c r="AD206" s="333"/>
    </row>
    <row r="207" spans="1:31" s="330" customFormat="1" ht="12" hidden="1" customHeight="1" x14ac:dyDescent="0.2">
      <c r="A207" s="324"/>
      <c r="B207" s="343"/>
      <c r="C207" s="329"/>
      <c r="D207" s="329"/>
      <c r="E207" s="343"/>
      <c r="F207" s="335"/>
      <c r="G207" s="335"/>
      <c r="H207" s="335"/>
      <c r="I207" s="344"/>
      <c r="J207" s="344"/>
      <c r="K207" s="344"/>
      <c r="L207" s="344"/>
      <c r="M207" s="344"/>
      <c r="N207" s="344"/>
      <c r="O207" s="344"/>
      <c r="P207" s="344"/>
      <c r="Q207" s="333"/>
      <c r="R207" s="333"/>
      <c r="S207" s="134"/>
      <c r="T207" s="134"/>
      <c r="U207" s="332"/>
      <c r="V207" s="332"/>
      <c r="W207" s="134"/>
      <c r="X207" s="134"/>
      <c r="Y207" s="332"/>
      <c r="AD207" s="333"/>
    </row>
    <row r="208" spans="1:31" s="333" customFormat="1" hidden="1" x14ac:dyDescent="0.2">
      <c r="A208" s="206"/>
      <c r="B208" s="339" t="e">
        <f ca="1">S210 &amp; " " &amp; S212 &amp; " string  (" &amp; S$3 &amp;")"</f>
        <v>#N/A</v>
      </c>
      <c r="D208" s="340" t="s">
        <v>71</v>
      </c>
      <c r="E208" s="52"/>
      <c r="F208" s="341" t="s">
        <v>72</v>
      </c>
      <c r="H208" s="342"/>
      <c r="I208" s="341"/>
    </row>
    <row r="209" spans="1:31" s="330" customFormat="1" hidden="1" x14ac:dyDescent="0.2">
      <c r="A209" s="324"/>
      <c r="B209" s="325" t="s">
        <v>26</v>
      </c>
      <c r="C209" s="326" t="s">
        <v>23</v>
      </c>
      <c r="D209" s="326" t="s">
        <v>70</v>
      </c>
      <c r="E209" s="327" t="s">
        <v>24</v>
      </c>
      <c r="F209" s="328" t="s">
        <v>27</v>
      </c>
      <c r="G209" s="329"/>
      <c r="H209" s="329"/>
      <c r="I209" s="326" t="str">
        <f t="shared" ref="I209:P209" si="230">I$3</f>
        <v>Bromsgrove &amp; Redditch AC</v>
      </c>
      <c r="J209" s="326" t="str">
        <f t="shared" si="230"/>
        <v>Burton AC</v>
      </c>
      <c r="K209" s="326" t="str">
        <f t="shared" si="230"/>
        <v>Kidderminster &amp; Stourport AC</v>
      </c>
      <c r="L209" s="326" t="str">
        <f t="shared" si="230"/>
        <v>Newport Harriers</v>
      </c>
      <c r="M209" s="326" t="str">
        <f t="shared" si="230"/>
        <v>Royal Sutton Coldfield</v>
      </c>
      <c r="N209" s="326" t="str">
        <f t="shared" si="230"/>
        <v>Solihull &amp; Small Heath AC</v>
      </c>
      <c r="O209" s="326" t="str">
        <f t="shared" si="230"/>
        <v>Stratford on Avon AC</v>
      </c>
      <c r="P209" s="326" t="str">
        <f t="shared" si="230"/>
        <v>Team8</v>
      </c>
      <c r="S209" s="331">
        <v>44</v>
      </c>
      <c r="T209" s="332"/>
      <c r="U209" s="134" t="s">
        <v>81</v>
      </c>
      <c r="V209" s="332"/>
      <c r="W209" s="134"/>
      <c r="X209" s="134" t="s">
        <v>82</v>
      </c>
      <c r="Y209" s="332" t="s">
        <v>83</v>
      </c>
      <c r="Z209" s="330" t="s">
        <v>84</v>
      </c>
      <c r="AD209" s="333"/>
    </row>
    <row r="210" spans="1:31" s="330" customFormat="1" hidden="1" x14ac:dyDescent="0.2">
      <c r="A210" s="324"/>
      <c r="B210" s="134">
        <v>1</v>
      </c>
      <c r="C210" s="67" t="str">
        <f t="shared" ref="C210:C217" ca="1" si="231">IF(ISNA(V210),"",V210)</f>
        <v/>
      </c>
      <c r="D210" s="67" t="str">
        <f t="shared" ref="D210:D217" si="232">IF(ISNA(Y210),"",Y210)</f>
        <v/>
      </c>
      <c r="E210" s="36"/>
      <c r="F210" s="334" t="s">
        <v>98</v>
      </c>
      <c r="G210" s="335"/>
      <c r="H210" s="335"/>
      <c r="I210" s="59" t="str">
        <f t="shared" ref="I210:P217" si="233">IF($Z210=I$3,$T210,"")</f>
        <v/>
      </c>
      <c r="J210" s="59" t="str">
        <f t="shared" si="233"/>
        <v/>
      </c>
      <c r="K210" s="59" t="str">
        <f t="shared" si="233"/>
        <v/>
      </c>
      <c r="L210" s="59" t="str">
        <f t="shared" si="233"/>
        <v/>
      </c>
      <c r="M210" s="59" t="str">
        <f t="shared" si="233"/>
        <v/>
      </c>
      <c r="N210" s="59" t="str">
        <f t="shared" si="233"/>
        <v/>
      </c>
      <c r="O210" s="59" t="str">
        <f t="shared" si="233"/>
        <v/>
      </c>
      <c r="P210" s="59" t="str">
        <f t="shared" si="233"/>
        <v/>
      </c>
      <c r="Q210" s="333"/>
      <c r="R210" s="333"/>
      <c r="S210" s="134" t="e">
        <f ca="1">VLOOKUP(S209,INDIRECT($S$5),2,FALSE)</f>
        <v>#N/A</v>
      </c>
      <c r="T210" s="134" t="str">
        <f t="shared" ref="T210:T217" ca="1" si="234">IF(X210&gt;1,"Error",U210)</f>
        <v>Error</v>
      </c>
      <c r="U210" s="134">
        <f t="shared" ref="U210:U217" ca="1" si="235">IF(AND(E210&lt;&gt;"",LEFT(F210,1)="d"),0,INDIRECT(AB210))</f>
        <v>8</v>
      </c>
      <c r="V210" s="332" t="e">
        <f t="shared" ref="V210:V217" ca="1" si="236">HLOOKUP(E210,INDIRECT($S$4),INDIRECT(AD210),FALSE)</f>
        <v>#N/A</v>
      </c>
      <c r="W210" s="134" t="e">
        <f t="shared" ref="W210:W217" si="237">CONCATENATE("=",AA210)</f>
        <v>#N/A</v>
      </c>
      <c r="X210" s="134">
        <f t="shared" ref="X210:X217" ca="1" si="238">COUNTIF(INDIRECT(AE210),W210)</f>
        <v>8</v>
      </c>
      <c r="Y210" s="35" t="e">
        <f t="shared" ref="Y210:Y217" si="239">VLOOKUP(E210,TeamID,2,FALSE)</f>
        <v>#N/A</v>
      </c>
      <c r="Z210" s="330" t="str">
        <f t="shared" ref="Z210:Z217" si="240">IF(ISNA(Y210),"",Y210)</f>
        <v/>
      </c>
      <c r="AA210" s="330" t="e">
        <f t="shared" ref="AA210:AA217" si="241">HLOOKUP(E210,$I$24:$X$25, 2, FALSE)</f>
        <v>#N/A</v>
      </c>
      <c r="AB210" s="330" t="str">
        <f>IF(S212="A","Admin!B24","Admin!C24")</f>
        <v>Admin!C24</v>
      </c>
      <c r="AC210" s="336">
        <v>1</v>
      </c>
      <c r="AD210" s="333" t="str">
        <f t="shared" ref="AD210:AD217" si="242">"S" &amp; ROW(AB210)+AC210</f>
        <v>S211</v>
      </c>
      <c r="AE210" s="333" t="str">
        <f t="shared" ref="AE210:AE217" si="243">"AA$"&amp;ROW(AD210)+AC210-1&amp;":AA$"&amp;ROW(AD210)+AC210+6</f>
        <v>AA$210:AA$217</v>
      </c>
    </row>
    <row r="211" spans="1:31" s="330" customFormat="1" hidden="1" x14ac:dyDescent="0.2">
      <c r="A211" s="324"/>
      <c r="B211" s="134">
        <v>2</v>
      </c>
      <c r="C211" s="67" t="str">
        <f t="shared" ca="1" si="231"/>
        <v/>
      </c>
      <c r="D211" s="67" t="str">
        <f t="shared" si="232"/>
        <v/>
      </c>
      <c r="E211" s="36"/>
      <c r="F211" s="334" t="s">
        <v>98</v>
      </c>
      <c r="G211" s="335"/>
      <c r="H211" s="335"/>
      <c r="I211" s="59" t="str">
        <f t="shared" si="233"/>
        <v/>
      </c>
      <c r="J211" s="59" t="str">
        <f t="shared" si="233"/>
        <v/>
      </c>
      <c r="K211" s="59" t="str">
        <f t="shared" si="233"/>
        <v/>
      </c>
      <c r="L211" s="59" t="str">
        <f t="shared" si="233"/>
        <v/>
      </c>
      <c r="M211" s="59" t="str">
        <f t="shared" si="233"/>
        <v/>
      </c>
      <c r="N211" s="59" t="str">
        <f t="shared" si="233"/>
        <v/>
      </c>
      <c r="O211" s="59" t="str">
        <f t="shared" si="233"/>
        <v/>
      </c>
      <c r="P211" s="59" t="str">
        <f t="shared" si="233"/>
        <v/>
      </c>
      <c r="Q211" s="333"/>
      <c r="R211" s="333"/>
      <c r="S211" s="134">
        <f>S209-$S$7</f>
        <v>43</v>
      </c>
      <c r="T211" s="134" t="str">
        <f t="shared" ca="1" si="234"/>
        <v>Error</v>
      </c>
      <c r="U211" s="134">
        <f t="shared" ca="1" si="235"/>
        <v>6</v>
      </c>
      <c r="V211" s="332" t="e">
        <f t="shared" ca="1" si="236"/>
        <v>#N/A</v>
      </c>
      <c r="W211" s="134" t="e">
        <f t="shared" si="237"/>
        <v>#N/A</v>
      </c>
      <c r="X211" s="134">
        <f t="shared" ca="1" si="238"/>
        <v>8</v>
      </c>
      <c r="Y211" s="35" t="e">
        <f t="shared" si="239"/>
        <v>#N/A</v>
      </c>
      <c r="Z211" s="330" t="str">
        <f t="shared" si="240"/>
        <v/>
      </c>
      <c r="AA211" s="330" t="e">
        <f t="shared" si="241"/>
        <v>#N/A</v>
      </c>
      <c r="AB211" s="330" t="str">
        <f>IF(S212="A","Admin!B25","Admin!C25")</f>
        <v>Admin!C25</v>
      </c>
      <c r="AC211" s="336">
        <f t="shared" ref="AC211:AC217" si="244">AC210-1</f>
        <v>0</v>
      </c>
      <c r="AD211" s="333" t="str">
        <f t="shared" si="242"/>
        <v>S211</v>
      </c>
      <c r="AE211" s="333" t="str">
        <f t="shared" si="243"/>
        <v>AA$210:AA$217</v>
      </c>
    </row>
    <row r="212" spans="1:31" s="330" customFormat="1" hidden="1" x14ac:dyDescent="0.2">
      <c r="A212" s="324"/>
      <c r="B212" s="134">
        <v>3</v>
      </c>
      <c r="C212" s="67" t="str">
        <f t="shared" ca="1" si="231"/>
        <v/>
      </c>
      <c r="D212" s="67" t="str">
        <f t="shared" si="232"/>
        <v/>
      </c>
      <c r="E212" s="36"/>
      <c r="F212" s="334" t="s">
        <v>98</v>
      </c>
      <c r="G212" s="335"/>
      <c r="H212" s="335"/>
      <c r="I212" s="59" t="str">
        <f t="shared" si="233"/>
        <v/>
      </c>
      <c r="J212" s="59" t="str">
        <f t="shared" si="233"/>
        <v/>
      </c>
      <c r="K212" s="59" t="str">
        <f t="shared" si="233"/>
        <v/>
      </c>
      <c r="L212" s="59" t="str">
        <f t="shared" si="233"/>
        <v/>
      </c>
      <c r="M212" s="59" t="str">
        <f t="shared" si="233"/>
        <v/>
      </c>
      <c r="N212" s="59" t="str">
        <f t="shared" si="233"/>
        <v/>
      </c>
      <c r="O212" s="59" t="str">
        <f t="shared" si="233"/>
        <v/>
      </c>
      <c r="P212" s="59" t="str">
        <f t="shared" si="233"/>
        <v/>
      </c>
      <c r="Q212" s="333"/>
      <c r="R212" s="333"/>
      <c r="S212" s="337" t="s">
        <v>45</v>
      </c>
      <c r="T212" s="134" t="str">
        <f t="shared" ca="1" si="234"/>
        <v>Error</v>
      </c>
      <c r="U212" s="134">
        <f t="shared" ca="1" si="235"/>
        <v>5</v>
      </c>
      <c r="V212" s="332" t="e">
        <f t="shared" ca="1" si="236"/>
        <v>#N/A</v>
      </c>
      <c r="W212" s="134" t="e">
        <f t="shared" si="237"/>
        <v>#N/A</v>
      </c>
      <c r="X212" s="134">
        <f t="shared" ca="1" si="238"/>
        <v>8</v>
      </c>
      <c r="Y212" s="35" t="e">
        <f t="shared" si="239"/>
        <v>#N/A</v>
      </c>
      <c r="Z212" s="330" t="str">
        <f t="shared" si="240"/>
        <v/>
      </c>
      <c r="AA212" s="330" t="e">
        <f t="shared" si="241"/>
        <v>#N/A</v>
      </c>
      <c r="AB212" s="330" t="str">
        <f>IF(S212="A","Admin!B26","Admin!C26")</f>
        <v>Admin!C26</v>
      </c>
      <c r="AC212" s="336">
        <f t="shared" si="244"/>
        <v>-1</v>
      </c>
      <c r="AD212" s="333" t="str">
        <f t="shared" si="242"/>
        <v>S211</v>
      </c>
      <c r="AE212" s="333" t="str">
        <f t="shared" si="243"/>
        <v>AA$210:AA$217</v>
      </c>
    </row>
    <row r="213" spans="1:31" s="330" customFormat="1" hidden="1" x14ac:dyDescent="0.2">
      <c r="A213" s="324"/>
      <c r="B213" s="134">
        <v>4</v>
      </c>
      <c r="C213" s="67" t="str">
        <f t="shared" ca="1" si="231"/>
        <v/>
      </c>
      <c r="D213" s="67" t="str">
        <f t="shared" si="232"/>
        <v/>
      </c>
      <c r="E213" s="36"/>
      <c r="F213" s="334" t="s">
        <v>98</v>
      </c>
      <c r="G213" s="335"/>
      <c r="H213" s="335"/>
      <c r="I213" s="59" t="str">
        <f t="shared" si="233"/>
        <v/>
      </c>
      <c r="J213" s="59" t="str">
        <f t="shared" si="233"/>
        <v/>
      </c>
      <c r="K213" s="59" t="str">
        <f t="shared" si="233"/>
        <v/>
      </c>
      <c r="L213" s="59" t="str">
        <f t="shared" si="233"/>
        <v/>
      </c>
      <c r="M213" s="59" t="str">
        <f t="shared" si="233"/>
        <v/>
      </c>
      <c r="N213" s="59" t="str">
        <f t="shared" si="233"/>
        <v/>
      </c>
      <c r="O213" s="59" t="str">
        <f t="shared" si="233"/>
        <v/>
      </c>
      <c r="P213" s="59" t="str">
        <f t="shared" si="233"/>
        <v/>
      </c>
      <c r="Q213" s="333"/>
      <c r="R213" s="333"/>
      <c r="S213" s="338" t="s">
        <v>85</v>
      </c>
      <c r="T213" s="134" t="str">
        <f t="shared" ca="1" si="234"/>
        <v>Error</v>
      </c>
      <c r="U213" s="134">
        <f t="shared" ca="1" si="235"/>
        <v>4</v>
      </c>
      <c r="V213" s="332" t="e">
        <f t="shared" ca="1" si="236"/>
        <v>#N/A</v>
      </c>
      <c r="W213" s="134" t="e">
        <f t="shared" si="237"/>
        <v>#N/A</v>
      </c>
      <c r="X213" s="134">
        <f t="shared" ca="1" si="238"/>
        <v>8</v>
      </c>
      <c r="Y213" s="35" t="e">
        <f t="shared" si="239"/>
        <v>#N/A</v>
      </c>
      <c r="Z213" s="330" t="str">
        <f t="shared" si="240"/>
        <v/>
      </c>
      <c r="AA213" s="330" t="e">
        <f t="shared" si="241"/>
        <v>#N/A</v>
      </c>
      <c r="AB213" s="330" t="str">
        <f>IF(S212="A","Admin!B27","Admin!C27")</f>
        <v>Admin!C27</v>
      </c>
      <c r="AC213" s="336">
        <f t="shared" si="244"/>
        <v>-2</v>
      </c>
      <c r="AD213" s="333" t="str">
        <f t="shared" si="242"/>
        <v>S211</v>
      </c>
      <c r="AE213" s="333" t="str">
        <f t="shared" si="243"/>
        <v>AA$210:AA$217</v>
      </c>
    </row>
    <row r="214" spans="1:31" s="330" customFormat="1" hidden="1" x14ac:dyDescent="0.2">
      <c r="A214" s="324"/>
      <c r="B214" s="134">
        <v>5</v>
      </c>
      <c r="C214" s="67" t="str">
        <f t="shared" ca="1" si="231"/>
        <v/>
      </c>
      <c r="D214" s="67" t="str">
        <f t="shared" si="232"/>
        <v/>
      </c>
      <c r="E214" s="36"/>
      <c r="F214" s="334" t="s">
        <v>98</v>
      </c>
      <c r="G214" s="335"/>
      <c r="H214" s="335"/>
      <c r="I214" s="59" t="str">
        <f t="shared" si="233"/>
        <v/>
      </c>
      <c r="J214" s="59" t="str">
        <f t="shared" si="233"/>
        <v/>
      </c>
      <c r="K214" s="59" t="str">
        <f t="shared" si="233"/>
        <v/>
      </c>
      <c r="L214" s="59" t="str">
        <f t="shared" si="233"/>
        <v/>
      </c>
      <c r="M214" s="59" t="str">
        <f t="shared" si="233"/>
        <v/>
      </c>
      <c r="N214" s="59" t="str">
        <f t="shared" si="233"/>
        <v/>
      </c>
      <c r="O214" s="59" t="str">
        <f t="shared" si="233"/>
        <v/>
      </c>
      <c r="P214" s="59" t="str">
        <f t="shared" si="233"/>
        <v/>
      </c>
      <c r="Q214" s="333"/>
      <c r="R214" s="333"/>
      <c r="S214" s="134"/>
      <c r="T214" s="134" t="str">
        <f t="shared" ca="1" si="234"/>
        <v>Error</v>
      </c>
      <c r="U214" s="134">
        <f t="shared" ca="1" si="235"/>
        <v>3</v>
      </c>
      <c r="V214" s="332" t="e">
        <f t="shared" ca="1" si="236"/>
        <v>#N/A</v>
      </c>
      <c r="W214" s="134" t="e">
        <f t="shared" si="237"/>
        <v>#N/A</v>
      </c>
      <c r="X214" s="134">
        <f t="shared" ca="1" si="238"/>
        <v>8</v>
      </c>
      <c r="Y214" s="35" t="e">
        <f t="shared" si="239"/>
        <v>#N/A</v>
      </c>
      <c r="Z214" s="330" t="str">
        <f t="shared" si="240"/>
        <v/>
      </c>
      <c r="AA214" s="330" t="e">
        <f t="shared" si="241"/>
        <v>#N/A</v>
      </c>
      <c r="AB214" s="330" t="str">
        <f>IF(S212="A","Admin!B28","Admin!C28")</f>
        <v>Admin!C28</v>
      </c>
      <c r="AC214" s="336">
        <f t="shared" si="244"/>
        <v>-3</v>
      </c>
      <c r="AD214" s="333" t="str">
        <f t="shared" si="242"/>
        <v>S211</v>
      </c>
      <c r="AE214" s="333" t="str">
        <f t="shared" si="243"/>
        <v>AA$210:AA$217</v>
      </c>
    </row>
    <row r="215" spans="1:31" s="330" customFormat="1" ht="12" hidden="1" customHeight="1" x14ac:dyDescent="0.2">
      <c r="A215" s="324"/>
      <c r="B215" s="134">
        <v>6</v>
      </c>
      <c r="C215" s="67" t="str">
        <f t="shared" ca="1" si="231"/>
        <v/>
      </c>
      <c r="D215" s="67" t="str">
        <f t="shared" si="232"/>
        <v/>
      </c>
      <c r="E215" s="36"/>
      <c r="F215" s="334" t="s">
        <v>98</v>
      </c>
      <c r="G215" s="335"/>
      <c r="H215" s="335"/>
      <c r="I215" s="59" t="str">
        <f t="shared" si="233"/>
        <v/>
      </c>
      <c r="J215" s="59" t="str">
        <f t="shared" si="233"/>
        <v/>
      </c>
      <c r="K215" s="59" t="str">
        <f t="shared" si="233"/>
        <v/>
      </c>
      <c r="L215" s="59" t="str">
        <f t="shared" si="233"/>
        <v/>
      </c>
      <c r="M215" s="59" t="str">
        <f t="shared" si="233"/>
        <v/>
      </c>
      <c r="N215" s="59" t="str">
        <f t="shared" si="233"/>
        <v/>
      </c>
      <c r="O215" s="59" t="str">
        <f t="shared" si="233"/>
        <v/>
      </c>
      <c r="P215" s="59" t="str">
        <f t="shared" si="233"/>
        <v/>
      </c>
      <c r="Q215" s="333"/>
      <c r="R215" s="333"/>
      <c r="S215" s="134"/>
      <c r="T215" s="134" t="str">
        <f t="shared" ca="1" si="234"/>
        <v>Error</v>
      </c>
      <c r="U215" s="134">
        <f t="shared" ca="1" si="235"/>
        <v>2</v>
      </c>
      <c r="V215" s="332" t="e">
        <f t="shared" ca="1" si="236"/>
        <v>#N/A</v>
      </c>
      <c r="W215" s="134" t="e">
        <f t="shared" si="237"/>
        <v>#N/A</v>
      </c>
      <c r="X215" s="134">
        <f t="shared" ca="1" si="238"/>
        <v>8</v>
      </c>
      <c r="Y215" s="35" t="e">
        <f t="shared" si="239"/>
        <v>#N/A</v>
      </c>
      <c r="Z215" s="330" t="str">
        <f t="shared" si="240"/>
        <v/>
      </c>
      <c r="AA215" s="330" t="e">
        <f t="shared" si="241"/>
        <v>#N/A</v>
      </c>
      <c r="AB215" s="330" t="str">
        <f>IF(S212="A","Admin!B29","Admin!C29")</f>
        <v>Admin!C29</v>
      </c>
      <c r="AC215" s="336">
        <f t="shared" si="244"/>
        <v>-4</v>
      </c>
      <c r="AD215" s="333" t="str">
        <f t="shared" si="242"/>
        <v>S211</v>
      </c>
      <c r="AE215" s="333" t="str">
        <f t="shared" si="243"/>
        <v>AA$210:AA$217</v>
      </c>
    </row>
    <row r="216" spans="1:31" s="330" customFormat="1" hidden="1" x14ac:dyDescent="0.2">
      <c r="A216" s="324"/>
      <c r="B216" s="134">
        <v>7</v>
      </c>
      <c r="C216" s="67" t="str">
        <f t="shared" ca="1" si="231"/>
        <v/>
      </c>
      <c r="D216" s="67" t="str">
        <f t="shared" si="232"/>
        <v/>
      </c>
      <c r="E216" s="36"/>
      <c r="F216" s="334" t="s">
        <v>98</v>
      </c>
      <c r="G216" s="335"/>
      <c r="H216" s="335"/>
      <c r="I216" s="59" t="str">
        <f t="shared" si="233"/>
        <v/>
      </c>
      <c r="J216" s="59" t="str">
        <f t="shared" si="233"/>
        <v/>
      </c>
      <c r="K216" s="59" t="str">
        <f t="shared" si="233"/>
        <v/>
      </c>
      <c r="L216" s="59" t="str">
        <f t="shared" si="233"/>
        <v/>
      </c>
      <c r="M216" s="59" t="str">
        <f t="shared" si="233"/>
        <v/>
      </c>
      <c r="N216" s="59" t="str">
        <f t="shared" si="233"/>
        <v/>
      </c>
      <c r="O216" s="59" t="str">
        <f t="shared" si="233"/>
        <v/>
      </c>
      <c r="P216" s="59" t="str">
        <f t="shared" si="233"/>
        <v/>
      </c>
      <c r="Q216" s="333"/>
      <c r="R216" s="333"/>
      <c r="S216" s="134"/>
      <c r="T216" s="134" t="str">
        <f t="shared" ca="1" si="234"/>
        <v>Error</v>
      </c>
      <c r="U216" s="134">
        <f t="shared" ca="1" si="235"/>
        <v>1</v>
      </c>
      <c r="V216" s="332" t="e">
        <f t="shared" ca="1" si="236"/>
        <v>#N/A</v>
      </c>
      <c r="W216" s="134" t="e">
        <f t="shared" si="237"/>
        <v>#N/A</v>
      </c>
      <c r="X216" s="134">
        <f t="shared" ca="1" si="238"/>
        <v>8</v>
      </c>
      <c r="Y216" s="35" t="e">
        <f t="shared" si="239"/>
        <v>#N/A</v>
      </c>
      <c r="Z216" s="330" t="str">
        <f t="shared" si="240"/>
        <v/>
      </c>
      <c r="AA216" s="330" t="e">
        <f t="shared" si="241"/>
        <v>#N/A</v>
      </c>
      <c r="AB216" s="330" t="str">
        <f>IF(S212="A","Admin!B30","Admin!C30")</f>
        <v>Admin!C30</v>
      </c>
      <c r="AC216" s="336">
        <f t="shared" si="244"/>
        <v>-5</v>
      </c>
      <c r="AD216" s="333" t="str">
        <f t="shared" si="242"/>
        <v>S211</v>
      </c>
      <c r="AE216" s="333" t="str">
        <f t="shared" si="243"/>
        <v>AA$210:AA$217</v>
      </c>
    </row>
    <row r="217" spans="1:31" s="330" customFormat="1" hidden="1" x14ac:dyDescent="0.2">
      <c r="A217" s="324"/>
      <c r="B217" s="134">
        <v>8</v>
      </c>
      <c r="C217" s="67" t="str">
        <f t="shared" ca="1" si="231"/>
        <v/>
      </c>
      <c r="D217" s="67" t="str">
        <f t="shared" si="232"/>
        <v/>
      </c>
      <c r="E217" s="36"/>
      <c r="F217" s="334" t="s">
        <v>98</v>
      </c>
      <c r="G217" s="335"/>
      <c r="H217" s="335"/>
      <c r="I217" s="59" t="str">
        <f t="shared" si="233"/>
        <v/>
      </c>
      <c r="J217" s="59" t="str">
        <f t="shared" si="233"/>
        <v/>
      </c>
      <c r="K217" s="59" t="str">
        <f t="shared" si="233"/>
        <v/>
      </c>
      <c r="L217" s="59" t="str">
        <f t="shared" si="233"/>
        <v/>
      </c>
      <c r="M217" s="59" t="str">
        <f t="shared" si="233"/>
        <v/>
      </c>
      <c r="N217" s="59" t="str">
        <f t="shared" si="233"/>
        <v/>
      </c>
      <c r="O217" s="59" t="str">
        <f t="shared" si="233"/>
        <v/>
      </c>
      <c r="P217" s="59" t="str">
        <f t="shared" si="233"/>
        <v/>
      </c>
      <c r="Q217" s="333"/>
      <c r="R217" s="333"/>
      <c r="S217" s="134"/>
      <c r="T217" s="134" t="str">
        <f t="shared" ca="1" si="234"/>
        <v>Error</v>
      </c>
      <c r="U217" s="134">
        <f t="shared" ca="1" si="235"/>
        <v>0</v>
      </c>
      <c r="V217" s="332" t="e">
        <f t="shared" ca="1" si="236"/>
        <v>#N/A</v>
      </c>
      <c r="W217" s="134" t="e">
        <f t="shared" si="237"/>
        <v>#N/A</v>
      </c>
      <c r="X217" s="134">
        <f t="shared" ca="1" si="238"/>
        <v>8</v>
      </c>
      <c r="Y217" s="35" t="e">
        <f t="shared" si="239"/>
        <v>#N/A</v>
      </c>
      <c r="Z217" s="330" t="str">
        <f t="shared" si="240"/>
        <v/>
      </c>
      <c r="AA217" s="330" t="e">
        <f t="shared" si="241"/>
        <v>#N/A</v>
      </c>
      <c r="AB217" s="330" t="str">
        <f>IF(S212="A","Admin!B31","Admin!C31")</f>
        <v>Admin!C31</v>
      </c>
      <c r="AC217" s="336">
        <f t="shared" si="244"/>
        <v>-6</v>
      </c>
      <c r="AD217" s="333" t="str">
        <f t="shared" si="242"/>
        <v>S211</v>
      </c>
      <c r="AE217" s="333" t="str">
        <f t="shared" si="243"/>
        <v>AA$210:AA$217</v>
      </c>
    </row>
    <row r="218" spans="1:31" s="347" customFormat="1" hidden="1" x14ac:dyDescent="0.2">
      <c r="A218" s="345"/>
      <c r="B218" s="346"/>
      <c r="W218" s="346"/>
      <c r="X218" s="346"/>
      <c r="AD218" s="346"/>
    </row>
  </sheetData>
  <sheetProtection password="D857" sheet="1" objects="1" scenarios="1"/>
  <mergeCells count="13">
    <mergeCell ref="B1:C1"/>
    <mergeCell ref="F3:H3"/>
    <mergeCell ref="F7:H7"/>
    <mergeCell ref="F8:H8"/>
    <mergeCell ref="F4:H4"/>
    <mergeCell ref="F5:H5"/>
    <mergeCell ref="F6:H6"/>
    <mergeCell ref="F9:H9"/>
    <mergeCell ref="F10:H10"/>
    <mergeCell ref="F24:H24"/>
    <mergeCell ref="F25:H25"/>
    <mergeCell ref="F12:H12"/>
    <mergeCell ref="F11:H11"/>
  </mergeCells>
  <phoneticPr fontId="0" type="noConversion"/>
  <conditionalFormatting sqref="I30:P37 I42:P49 I54:P61 I66:P73 I210:P217 I78:P85 I102:P109 I114:P121 I126:P133 I138:P145 I150:P157 I162:P169 I174:P181 I186:P193 I198:P205 I90:P97">
    <cfRule type="cellIs" dxfId="11" priority="1" stopIfTrue="1" operator="equal">
      <formula>"Error"</formula>
    </cfRule>
  </conditionalFormatting>
  <conditionalFormatting sqref="C210:C217 C198:C205 C186:C193 C174:C181 C162:C169 C150:C157 C138:C145 C126:C133 C114:C121 C102:C109 C90:C97 C78:C85 C66:C73 C54:C61 C42:C49 C30:C37">
    <cfRule type="cellIs" dxfId="10" priority="2" stopIfTrue="1" operator="equal">
      <formula>0</formula>
    </cfRule>
  </conditionalFormatting>
  <dataValidations count="3">
    <dataValidation type="list" allowBlank="1" showDropDown="1" showInputMessage="1" showErrorMessage="1" error="You must enter a valid A or B string ID" sqref="E38:E39 E206:E207 E182:E183 E158:E159 E134:E135 E110:E111 E86:E87 E62:E63" xr:uid="{00000000-0002-0000-0800-000000000000}">
      <formula1>$I$48:$X$48</formula1>
    </dataValidation>
    <dataValidation type="decimal" allowBlank="1" showInputMessage="1" showErrorMessage="1" errorTitle="Wind Speed" error="Wind speed must be between -10 and +10 m/s or blank" sqref="E64 E208 E196 E184 E172 E160 E148 E136 E124 E112 E40 E88" xr:uid="{00000000-0002-0000-0800-000001000000}">
      <formula1>-10</formula1>
      <formula2>10</formula2>
    </dataValidation>
    <dataValidation type="list" allowBlank="1" showDropDown="1" showInputMessage="1" showErrorMessage="1" error="You must enter a valid A or B string ID" sqref="E30:E37 E210:E217 E198:E205 E186:E193 E174:E181 E162:E169 E150:E157 E138:E145 E126:E133 E114:E121 E102:E109 E90:E97 E78:E85 E66:E73 E54:E61 E42:E49" xr:uid="{00000000-0002-0000-0800-000002000000}">
      <formula1>$I$24:$X$24</formula1>
    </dataValidation>
  </dataValidations>
  <hyperlinks>
    <hyperlink ref="F4:H4" location="A28:A49" display="A28:A49" xr:uid="{00000000-0004-0000-0800-000000000000}"/>
    <hyperlink ref="F5:H5" location="A52:A73" display="A52:A73" xr:uid="{00000000-0004-0000-0800-000001000000}"/>
    <hyperlink ref="F6:H6" location="A76:A97" display="A76:A97" xr:uid="{00000000-0004-0000-0800-000002000000}"/>
    <hyperlink ref="F7:H7" location="A100:A121" display="A100:A121" xr:uid="{00000000-0004-0000-0800-000003000000}"/>
    <hyperlink ref="C4" location="Totals!A1" display="Totals" xr:uid="{00000000-0004-0000-0800-000004000000}"/>
    <hyperlink ref="C6" location="Summary!A1" display="Summary" xr:uid="{00000000-0004-0000-0800-000005000000}"/>
    <hyperlink ref="C8" location="Declarations!A1" display="Declarations" xr:uid="{00000000-0004-0000-0800-000006000000}"/>
  </hyperlinks>
  <pageMargins left="0.74803149606299213" right="0.74803149606299213" top="0.98425196850393704" bottom="0.98425196850393704" header="0.51181102362204722" footer="0.51181102362204722"/>
  <pageSetup paperSize="9" orientation="portrait" verticalDpi="0" r:id="rId1"/>
  <headerFooter alignWithMargins="0">
    <oddHeader>&amp;CMidland League&amp;R&amp;D</oddHeader>
    <oddFooter>&amp;L&amp;10Program by: tony_J_noel@hotmail.com&amp;R&amp;A</oddFooter>
  </headerFooter>
  <drawing r:id="rId2"/>
  <legacyDrawing r:id="rId3"/>
  <controls>
    <mc:AlternateContent xmlns:mc="http://schemas.openxmlformats.org/markup-compatibility/2006">
      <mc:Choice Requires="x14">
        <control shapeId="20634" r:id="rId4" name="imgSponsor">
          <controlPr defaultSize="0" autoLine="0" r:id="rId5">
            <anchor moveWithCells="1">
              <from>
                <xdr:col>3</xdr:col>
                <xdr:colOff>85725</xdr:colOff>
                <xdr:row>4</xdr:row>
                <xdr:rowOff>28575</xdr:rowOff>
              </from>
              <to>
                <xdr:col>4</xdr:col>
                <xdr:colOff>285750</xdr:colOff>
                <xdr:row>6</xdr:row>
                <xdr:rowOff>142875</xdr:rowOff>
              </to>
            </anchor>
          </controlPr>
        </control>
      </mc:Choice>
      <mc:Fallback>
        <control shapeId="20634" r:id="rId4" name="imgSponsor"/>
      </mc:Fallback>
    </mc:AlternateContent>
    <mc:AlternateContent xmlns:mc="http://schemas.openxmlformats.org/markup-compatibility/2006">
      <mc:Choice Requires="x14">
        <control shapeId="20486" r:id="rId6" name="CommandButton1">
          <controlPr defaultSize="0" autoLine="0" r:id="rId7">
            <anchor moveWithCells="1">
              <from>
                <xdr:col>3</xdr:col>
                <xdr:colOff>285750</xdr:colOff>
                <xdr:row>9</xdr:row>
                <xdr:rowOff>38100</xdr:rowOff>
              </from>
              <to>
                <xdr:col>4</xdr:col>
                <xdr:colOff>9525</xdr:colOff>
                <xdr:row>11</xdr:row>
                <xdr:rowOff>0</xdr:rowOff>
              </to>
            </anchor>
          </controlPr>
        </control>
      </mc:Choice>
      <mc:Fallback>
        <control shapeId="20486" r:id="rId6" name="CommandButton1"/>
      </mc:Fallback>
    </mc:AlternateContent>
    <mc:AlternateContent xmlns:mc="http://schemas.openxmlformats.org/markup-compatibility/2006">
      <mc:Choice Requires="x14">
        <control shapeId="20485" r:id="rId8" name="cmdPrint">
          <controlPr defaultSize="0" autoLine="0" r:id="rId9">
            <anchor moveWithCells="1">
              <from>
                <xdr:col>2</xdr:col>
                <xdr:colOff>0</xdr:colOff>
                <xdr:row>9</xdr:row>
                <xdr:rowOff>38100</xdr:rowOff>
              </from>
              <to>
                <xdr:col>3</xdr:col>
                <xdr:colOff>0</xdr:colOff>
                <xdr:row>11</xdr:row>
                <xdr:rowOff>0</xdr:rowOff>
              </to>
            </anchor>
          </controlPr>
        </control>
      </mc:Choice>
      <mc:Fallback>
        <control shapeId="20485" r:id="rId8" name="cmdPrint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38</vt:i4>
      </vt:variant>
    </vt:vector>
  </HeadingPairs>
  <TitlesOfParts>
    <vt:vector size="56" baseType="lpstr">
      <vt:lpstr>Totals</vt:lpstr>
      <vt:lpstr>Summary</vt:lpstr>
      <vt:lpstr>Declarations</vt:lpstr>
      <vt:lpstr>Men Track1</vt:lpstr>
      <vt:lpstr>Men Track2</vt:lpstr>
      <vt:lpstr>Men Field</vt:lpstr>
      <vt:lpstr>Women Track</vt:lpstr>
      <vt:lpstr>Women Field</vt:lpstr>
      <vt:lpstr>Relays</vt:lpstr>
      <vt:lpstr>Guest</vt:lpstr>
      <vt:lpstr>Officials</vt:lpstr>
      <vt:lpstr>Admin</vt:lpstr>
      <vt:lpstr>Print Scores</vt:lpstr>
      <vt:lpstr>Print</vt:lpstr>
      <vt:lpstr>Members</vt:lpstr>
      <vt:lpstr>Master</vt:lpstr>
      <vt:lpstr>About</vt:lpstr>
      <vt:lpstr>Decn2</vt:lpstr>
      <vt:lpstr>AthletesMen</vt:lpstr>
      <vt:lpstr>AthletesWomen</vt:lpstr>
      <vt:lpstr>EventListMen</vt:lpstr>
      <vt:lpstr>EventListWomen</vt:lpstr>
      <vt:lpstr>Events</vt:lpstr>
      <vt:lpstr>'Men Field'!eventslistsnr</vt:lpstr>
      <vt:lpstr>'Men Track1'!eventslistsnr</vt:lpstr>
      <vt:lpstr>'Men Track2'!eventslistsnr</vt:lpstr>
      <vt:lpstr>Relays!eventslistsnr</vt:lpstr>
      <vt:lpstr>'Women Field'!eventslistsnr</vt:lpstr>
      <vt:lpstr>'Women Track'!eventslistsnr</vt:lpstr>
      <vt:lpstr>eventslistsnr</vt:lpstr>
      <vt:lpstr>Last_import_Date</vt:lpstr>
      <vt:lpstr>League_Title</vt:lpstr>
      <vt:lpstr>Admin!Print_Area</vt:lpstr>
      <vt:lpstr>Declarations!Print_Area</vt:lpstr>
      <vt:lpstr>Decn2!Print_Area</vt:lpstr>
      <vt:lpstr>Master!Print_Area</vt:lpstr>
      <vt:lpstr>'Men Field'!Print_Area</vt:lpstr>
      <vt:lpstr>'Men Track1'!Print_Area</vt:lpstr>
      <vt:lpstr>'Men Track2'!Print_Area</vt:lpstr>
      <vt:lpstr>Officials!Print_Area</vt:lpstr>
      <vt:lpstr>Print!Print_Area</vt:lpstr>
      <vt:lpstr>'Print Scores'!Print_Area</vt:lpstr>
      <vt:lpstr>Relays!Print_Area</vt:lpstr>
      <vt:lpstr>Summary!Print_Area</vt:lpstr>
      <vt:lpstr>Totals!Print_Area</vt:lpstr>
      <vt:lpstr>'Women Field'!Print_Area</vt:lpstr>
      <vt:lpstr>'Women Track'!Print_Area</vt:lpstr>
      <vt:lpstr>Master!Print_Titles</vt:lpstr>
      <vt:lpstr>'Men Field'!Print_Titles</vt:lpstr>
      <vt:lpstr>'Men Track1'!Print_Titles</vt:lpstr>
      <vt:lpstr>'Men Track2'!Print_Titles</vt:lpstr>
      <vt:lpstr>Relays!Print_Titles</vt:lpstr>
      <vt:lpstr>'Women Field'!Print_Titles</vt:lpstr>
      <vt:lpstr>'Women Track'!Print_Titles</vt:lpstr>
      <vt:lpstr>Program_Version</vt:lpstr>
      <vt:lpstr>TeamID</vt:lpstr>
    </vt:vector>
  </TitlesOfParts>
  <Company>Capula Ltd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noelt</dc:creator>
  <cp:lastModifiedBy>Matt Henney</cp:lastModifiedBy>
  <cp:lastPrinted>2018-06-02T12:11:07Z</cp:lastPrinted>
  <dcterms:created xsi:type="dcterms:W3CDTF">2003-04-14T05:21:54Z</dcterms:created>
  <dcterms:modified xsi:type="dcterms:W3CDTF">2018-06-08T19:15:47Z</dcterms:modified>
</cp:coreProperties>
</file>